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440" windowHeight="9615" firstSheet="5" activeTab="15"/>
  </bookViews>
  <sheets>
    <sheet name="17收" sheetId="6" r:id="rId1"/>
    <sheet name="17收（本级）" sheetId="14" r:id="rId2"/>
    <sheet name="17支" sheetId="7" r:id="rId3"/>
    <sheet name="17支（本级）" sheetId="16" r:id="rId4"/>
    <sheet name="17转移" sheetId="17" r:id="rId5"/>
    <sheet name="17基金" sheetId="18" r:id="rId6"/>
    <sheet name="17基金（本级）" sheetId="20" r:id="rId7"/>
    <sheet name="18收" sheetId="1" r:id="rId8"/>
    <sheet name="18收（本级）" sheetId="19" r:id="rId9"/>
    <sheet name="18支" sheetId="2" r:id="rId10"/>
    <sheet name="18支（本级）" sheetId="12" r:id="rId11"/>
    <sheet name="18支（基本）" sheetId="4" r:id="rId12"/>
    <sheet name="18转移" sheetId="10" r:id="rId13"/>
    <sheet name="18基金" sheetId="5" r:id="rId14"/>
    <sheet name="18基金（本级）" sheetId="21" r:id="rId15"/>
    <sheet name="18基金转移" sheetId="39" r:id="rId16"/>
    <sheet name="一般债券" sheetId="9" r:id="rId17"/>
    <sheet name="专项债券" sheetId="8" r:id="rId18"/>
    <sheet name="国资收" sheetId="22" r:id="rId19"/>
    <sheet name="国资支" sheetId="23" r:id="rId20"/>
    <sheet name="社保（汇）" sheetId="24" r:id="rId21"/>
    <sheet name="分项统计" sheetId="25" r:id="rId22"/>
    <sheet name="财政补助" sheetId="26" r:id="rId23"/>
    <sheet name="城乡居保" sheetId="27" r:id="rId24"/>
    <sheet name="被征地" sheetId="28" r:id="rId25"/>
    <sheet name="城镇居民养老" sheetId="29" r:id="rId26"/>
    <sheet name="新型农村" sheetId="30" r:id="rId27"/>
    <sheet name="机关事业养老" sheetId="31" r:id="rId28"/>
    <sheet name="事业养老" sheetId="32" r:id="rId29"/>
    <sheet name="城乡居民" sheetId="33" r:id="rId30"/>
    <sheet name="公补金" sheetId="34" r:id="rId31"/>
    <sheet name="机关子女" sheetId="35" r:id="rId32"/>
    <sheet name="就业" sheetId="36" r:id="rId33"/>
    <sheet name="其他养老" sheetId="37" r:id="rId34"/>
    <sheet name="其他医保" sheetId="38" r:id="rId35"/>
  </sheets>
  <externalReferences>
    <externalReference r:id="rId36"/>
  </externalReferences>
  <calcPr calcId="124519"/>
</workbook>
</file>

<file path=xl/calcChain.xml><?xml version="1.0" encoding="utf-8"?>
<calcChain xmlns="http://schemas.openxmlformats.org/spreadsheetml/2006/main">
  <c r="C14" i="39"/>
  <c r="C15" i="19"/>
  <c r="C14"/>
  <c r="C10"/>
  <c r="C7"/>
  <c r="C18"/>
  <c r="C12"/>
  <c r="C18" i="1"/>
  <c r="C15"/>
  <c r="C14"/>
  <c r="C12"/>
  <c r="C10"/>
  <c r="C11"/>
  <c r="C7"/>
  <c r="B6" i="38"/>
  <c r="E17" s="1"/>
  <c r="E5"/>
  <c r="B5" i="37"/>
  <c r="E21" s="1"/>
  <c r="E22" s="1"/>
  <c r="E23" s="1"/>
  <c r="E4"/>
  <c r="B18" i="36"/>
  <c r="B6"/>
  <c r="E5"/>
  <c r="E16" s="1"/>
  <c r="E17" s="1"/>
  <c r="B18" i="35"/>
  <c r="B7"/>
  <c r="E6"/>
  <c r="E16" s="1"/>
  <c r="E17" s="1"/>
  <c r="B18" i="34"/>
  <c r="B6"/>
  <c r="E5"/>
  <c r="E16" s="1"/>
  <c r="E17" s="1"/>
  <c r="B5" i="33"/>
  <c r="B18" s="1"/>
  <c r="E4"/>
  <c r="E16" s="1"/>
  <c r="E17" s="1"/>
  <c r="E18" s="1"/>
  <c r="B5" i="32"/>
  <c r="E17" s="1"/>
  <c r="E18" s="1"/>
  <c r="E4"/>
  <c r="E19" s="1"/>
  <c r="B6" i="31"/>
  <c r="B5"/>
  <c r="E11" s="1"/>
  <c r="E12" s="1"/>
  <c r="E4"/>
  <c r="B16" i="30"/>
  <c r="E15"/>
  <c r="E14"/>
  <c r="B8"/>
  <c r="E4"/>
  <c r="E16" s="1"/>
  <c r="B5" i="29"/>
  <c r="E12" s="1"/>
  <c r="E13" s="1"/>
  <c r="E4"/>
  <c r="E14" s="1"/>
  <c r="B8" i="28"/>
  <c r="B17" s="1"/>
  <c r="E4"/>
  <c r="B5" i="27"/>
  <c r="E4"/>
  <c r="C18" i="26"/>
  <c r="E17"/>
  <c r="E16"/>
  <c r="E15"/>
  <c r="E14"/>
  <c r="E13"/>
  <c r="B12"/>
  <c r="E12" s="1"/>
  <c r="E11"/>
  <c r="D10"/>
  <c r="D18" s="1"/>
  <c r="B10"/>
  <c r="E9"/>
  <c r="E8"/>
  <c r="E7"/>
  <c r="B6"/>
  <c r="B18" s="1"/>
  <c r="L20" i="25"/>
  <c r="K20"/>
  <c r="J20"/>
  <c r="F20"/>
  <c r="I19"/>
  <c r="M19" s="1"/>
  <c r="E19"/>
  <c r="D19"/>
  <c r="B19"/>
  <c r="I18"/>
  <c r="M18" s="1"/>
  <c r="E18"/>
  <c r="H18" s="1"/>
  <c r="B18"/>
  <c r="I17"/>
  <c r="G17"/>
  <c r="G20" s="1"/>
  <c r="E17"/>
  <c r="D17"/>
  <c r="D20" s="1"/>
  <c r="C17"/>
  <c r="C20" s="1"/>
  <c r="B17"/>
  <c r="J16"/>
  <c r="F16"/>
  <c r="I15"/>
  <c r="M15" s="1"/>
  <c r="D15"/>
  <c r="C15"/>
  <c r="B15"/>
  <c r="K14"/>
  <c r="I14"/>
  <c r="M14" s="1"/>
  <c r="G14"/>
  <c r="G16" s="1"/>
  <c r="D14"/>
  <c r="C14"/>
  <c r="B14"/>
  <c r="L13"/>
  <c r="L16" s="1"/>
  <c r="K13"/>
  <c r="I13"/>
  <c r="E13"/>
  <c r="E16" s="1"/>
  <c r="D13"/>
  <c r="C13"/>
  <c r="B13"/>
  <c r="K12"/>
  <c r="G12"/>
  <c r="I11"/>
  <c r="M11" s="1"/>
  <c r="E11"/>
  <c r="D11"/>
  <c r="C11"/>
  <c r="B11"/>
  <c r="L10"/>
  <c r="L12" s="1"/>
  <c r="J10"/>
  <c r="J12" s="1"/>
  <c r="J21" s="1"/>
  <c r="I10"/>
  <c r="F10"/>
  <c r="F12" s="1"/>
  <c r="E10"/>
  <c r="D10"/>
  <c r="C10"/>
  <c r="B10"/>
  <c r="I9"/>
  <c r="M9" s="1"/>
  <c r="E9"/>
  <c r="D9"/>
  <c r="B9"/>
  <c r="I8"/>
  <c r="M8" s="1"/>
  <c r="E8"/>
  <c r="D8"/>
  <c r="C8"/>
  <c r="B8"/>
  <c r="I7"/>
  <c r="M7" s="1"/>
  <c r="E7"/>
  <c r="D7"/>
  <c r="C7"/>
  <c r="B7"/>
  <c r="I6"/>
  <c r="M6" s="1"/>
  <c r="E6"/>
  <c r="D6"/>
  <c r="C6"/>
  <c r="B6"/>
  <c r="B11" i="24"/>
  <c r="D10"/>
  <c r="B10"/>
  <c r="D9"/>
  <c r="B9"/>
  <c r="B8"/>
  <c r="D7"/>
  <c r="B7"/>
  <c r="D6"/>
  <c r="B5"/>
  <c r="C252" i="12"/>
  <c r="C247"/>
  <c r="C249"/>
  <c r="C186"/>
  <c r="C225" i="2"/>
  <c r="C165"/>
  <c r="C221"/>
  <c r="C222"/>
  <c r="C29" i="4"/>
  <c r="E15" i="28" l="1"/>
  <c r="E16" s="1"/>
  <c r="E17" s="1"/>
  <c r="E10" i="26"/>
  <c r="I16" i="25"/>
  <c r="M10"/>
  <c r="M12" s="1"/>
  <c r="F21"/>
  <c r="K16"/>
  <c r="K21" s="1"/>
  <c r="I20"/>
  <c r="H11"/>
  <c r="N11" s="1"/>
  <c r="O11" s="1"/>
  <c r="D16"/>
  <c r="C12"/>
  <c r="H10"/>
  <c r="E12"/>
  <c r="D12"/>
  <c r="D21" s="1"/>
  <c r="H7"/>
  <c r="N7" s="1"/>
  <c r="O7" s="1"/>
  <c r="H15"/>
  <c r="N15" s="1"/>
  <c r="O15" s="1"/>
  <c r="E20"/>
  <c r="H9"/>
  <c r="N9" s="1"/>
  <c r="O9" s="1"/>
  <c r="H13"/>
  <c r="B12"/>
  <c r="H8"/>
  <c r="N8" s="1"/>
  <c r="O8" s="1"/>
  <c r="L21"/>
  <c r="B16"/>
  <c r="H14"/>
  <c r="N14" s="1"/>
  <c r="O14" s="1"/>
  <c r="B20"/>
  <c r="N18"/>
  <c r="O18" s="1"/>
  <c r="H19"/>
  <c r="N19" s="1"/>
  <c r="O19" s="1"/>
  <c r="B6" i="24"/>
  <c r="D5"/>
  <c r="B19" i="38"/>
  <c r="E18" s="1"/>
  <c r="E19" s="1"/>
  <c r="B23" i="37"/>
  <c r="E18" i="36"/>
  <c r="E18" i="35"/>
  <c r="E18" i="34"/>
  <c r="B19" i="32"/>
  <c r="E13" i="31"/>
  <c r="B13"/>
  <c r="B14" i="29"/>
  <c r="E14" i="27"/>
  <c r="E15" s="1"/>
  <c r="E16" s="1"/>
  <c r="B16"/>
  <c r="E6" i="26"/>
  <c r="G21" i="25"/>
  <c r="I12"/>
  <c r="I21" s="1"/>
  <c r="C16"/>
  <c r="M17"/>
  <c r="M20" s="1"/>
  <c r="H6"/>
  <c r="M13"/>
  <c r="H17"/>
  <c r="B14" i="24"/>
  <c r="D6" i="21"/>
  <c r="D6" i="5"/>
  <c r="B20" i="21"/>
  <c r="D15"/>
  <c r="D20" s="1"/>
  <c r="D21" i="20"/>
  <c r="B21"/>
  <c r="B32" i="19"/>
  <c r="B13" s="1"/>
  <c r="D50"/>
  <c r="D44"/>
  <c r="D41"/>
  <c r="D36"/>
  <c r="D35"/>
  <c r="D34"/>
  <c r="D33"/>
  <c r="C32"/>
  <c r="D32" s="1"/>
  <c r="D31"/>
  <c r="D30"/>
  <c r="D29"/>
  <c r="D28"/>
  <c r="D27"/>
  <c r="D26"/>
  <c r="D25"/>
  <c r="D23"/>
  <c r="D22"/>
  <c r="D21"/>
  <c r="D20"/>
  <c r="D19"/>
  <c r="D18"/>
  <c r="D17"/>
  <c r="D16"/>
  <c r="D15"/>
  <c r="D14"/>
  <c r="D12"/>
  <c r="D11"/>
  <c r="D10"/>
  <c r="D9"/>
  <c r="D8"/>
  <c r="D7"/>
  <c r="D6"/>
  <c r="C5"/>
  <c r="B5"/>
  <c r="N10" i="25" l="1"/>
  <c r="O10" s="1"/>
  <c r="M16"/>
  <c r="M21" s="1"/>
  <c r="N13"/>
  <c r="N16" s="1"/>
  <c r="O16" s="1"/>
  <c r="H16"/>
  <c r="B21"/>
  <c r="E21"/>
  <c r="D13" i="24"/>
  <c r="D14" s="1"/>
  <c r="D12"/>
  <c r="E18" i="26"/>
  <c r="E19" s="1"/>
  <c r="N17" i="25"/>
  <c r="H20"/>
  <c r="N6"/>
  <c r="H12"/>
  <c r="O13"/>
  <c r="C21"/>
  <c r="C13" i="19"/>
  <c r="D13" s="1"/>
  <c r="B52"/>
  <c r="D5"/>
  <c r="C52" l="1"/>
  <c r="D52" s="1"/>
  <c r="N12" i="25"/>
  <c r="O6"/>
  <c r="N20"/>
  <c r="O17"/>
  <c r="H21"/>
  <c r="C415" i="12"/>
  <c r="C414"/>
  <c r="C413"/>
  <c r="C412"/>
  <c r="C350" i="2"/>
  <c r="C351"/>
  <c r="C352"/>
  <c r="C349"/>
  <c r="C420" i="12" l="1"/>
  <c r="O12" i="25"/>
  <c r="O20"/>
  <c r="N21"/>
  <c r="C358" i="2"/>
  <c r="F13" i="6"/>
  <c r="B21" i="18"/>
  <c r="D21"/>
  <c r="B21" i="5"/>
  <c r="D16"/>
  <c r="D15"/>
  <c r="O21" i="25" l="1"/>
  <c r="D21" i="5"/>
  <c r="C14" i="17"/>
  <c r="D6" i="1" l="1"/>
  <c r="D7"/>
  <c r="D8"/>
  <c r="D9"/>
  <c r="D10"/>
  <c r="D11"/>
  <c r="D12"/>
  <c r="D14"/>
  <c r="D15"/>
  <c r="D16"/>
  <c r="D17"/>
  <c r="D18"/>
  <c r="D19"/>
  <c r="D20"/>
  <c r="D21"/>
  <c r="D22"/>
  <c r="D23"/>
  <c r="D25"/>
  <c r="D26"/>
  <c r="D27"/>
  <c r="D28"/>
  <c r="D29"/>
  <c r="D30"/>
  <c r="D31"/>
  <c r="D33"/>
  <c r="D34"/>
  <c r="D35"/>
  <c r="D36"/>
  <c r="D41"/>
  <c r="D44"/>
  <c r="D50"/>
  <c r="B32" l="1"/>
  <c r="B13" s="1"/>
  <c r="C32"/>
  <c r="B5"/>
  <c r="C5"/>
  <c r="D5" s="1"/>
  <c r="E6" i="6"/>
  <c r="E7"/>
  <c r="E8"/>
  <c r="E9"/>
  <c r="E10"/>
  <c r="E11"/>
  <c r="E12"/>
  <c r="E14"/>
  <c r="E15"/>
  <c r="E17"/>
  <c r="E18"/>
  <c r="E20"/>
  <c r="E21"/>
  <c r="E22"/>
  <c r="E23"/>
  <c r="E25"/>
  <c r="E26"/>
  <c r="E27"/>
  <c r="E28"/>
  <c r="E29"/>
  <c r="E30"/>
  <c r="E31"/>
  <c r="E33"/>
  <c r="E34"/>
  <c r="E35"/>
  <c r="E36"/>
  <c r="E40"/>
  <c r="E41"/>
  <c r="E44"/>
  <c r="E46"/>
  <c r="E50"/>
  <c r="E51"/>
  <c r="B32"/>
  <c r="B13" s="1"/>
  <c r="D32"/>
  <c r="C32"/>
  <c r="C13" s="1"/>
  <c r="C13" i="1" l="1"/>
  <c r="D13" s="1"/>
  <c r="D32"/>
  <c r="E32" i="6"/>
  <c r="D13"/>
  <c r="E13" s="1"/>
  <c r="B52" i="1"/>
  <c r="C5" i="6"/>
  <c r="C52" s="1"/>
  <c r="D5"/>
  <c r="B5"/>
  <c r="B52" s="1"/>
  <c r="C14" i="10"/>
  <c r="C52" i="1" l="1"/>
  <c r="D52" s="1"/>
  <c r="E5" i="6"/>
  <c r="D52"/>
  <c r="E52" s="1"/>
</calcChain>
</file>

<file path=xl/sharedStrings.xml><?xml version="1.0" encoding="utf-8"?>
<sst xmlns="http://schemas.openxmlformats.org/spreadsheetml/2006/main" count="2697" uniqueCount="832">
  <si>
    <t xml:space="preserve">        单位:万元</t>
  </si>
  <si>
    <t>单位：万元</t>
  </si>
  <si>
    <t>序号</t>
  </si>
  <si>
    <t>项目</t>
  </si>
  <si>
    <t>一</t>
  </si>
  <si>
    <t>二</t>
  </si>
  <si>
    <t>三</t>
  </si>
  <si>
    <t>五</t>
  </si>
  <si>
    <t>七</t>
  </si>
  <si>
    <t xml:space="preserve">      地方政府一般债券付息支出</t>
  </si>
  <si>
    <t>其他专项转移支付资金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</si>
  <si>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</si>
  <si>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</si>
  <si>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</si>
  <si>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</si>
  <si>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</si>
  <si>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</si>
  <si>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</si>
  <si>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</si>
  <si>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</si>
  <si>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</si>
  <si>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</si>
  <si>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</si>
  <si>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</si>
  <si>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</si>
  <si>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</si>
  <si>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</si>
  <si>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</si>
  <si>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</si>
  <si>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</si>
  <si>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</si>
  <si>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</si>
  <si>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</si>
  <si>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</si>
  <si>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</si>
  <si>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</si>
  <si>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对个人和家庭的补助支出</t>
  </si>
  <si>
    <t>30301</t>
  </si>
  <si>
    <t xml:space="preserve">  离休费</t>
  </si>
  <si>
    <t>30302</t>
  </si>
  <si>
    <t xml:space="preserve">  退休费</t>
  </si>
  <si>
    <t>30304</t>
  </si>
  <si>
    <t xml:space="preserve">  抚恤金</t>
  </si>
  <si>
    <t>30305</t>
  </si>
  <si>
    <t xml:space="preserve">  生活补助</t>
  </si>
  <si>
    <t>30309</t>
  </si>
  <si>
    <t xml:space="preserve">  奖励金</t>
  </si>
  <si>
    <t xml:space="preserve">  住房公积金</t>
  </si>
  <si>
    <t>30399</t>
  </si>
  <si>
    <t xml:space="preserve">  其他对个人和家庭的补助支出</t>
  </si>
  <si>
    <t>合计</t>
  </si>
  <si>
    <t>科目编码</t>
  </si>
  <si>
    <t>科目名称</t>
  </si>
  <si>
    <t>金额</t>
  </si>
  <si>
    <t>备注</t>
  </si>
  <si>
    <t>一、一般债务限额</t>
  </si>
  <si>
    <t>（一）上年一般债务限额</t>
  </si>
  <si>
    <t>（二）本年新增一般债务限额</t>
  </si>
  <si>
    <t>（三）本年一般债务限额</t>
  </si>
  <si>
    <t>二、一般债务余额</t>
  </si>
  <si>
    <t>（一）上年末一般债务余额</t>
  </si>
  <si>
    <t xml:space="preserve">      其中：一般债券</t>
  </si>
  <si>
    <t>（二）本年一般债务举借额</t>
  </si>
  <si>
    <t xml:space="preserve">     1.本年一般债券发行额</t>
  </si>
  <si>
    <t xml:space="preserve">     （1）新增一般债券发行额</t>
  </si>
  <si>
    <t xml:space="preserve">     （2）置换一般债券发行额</t>
  </si>
  <si>
    <t xml:space="preserve">     2.本年或有债务转化额</t>
  </si>
  <si>
    <t>（三）本年一般债务偿还额</t>
  </si>
  <si>
    <t xml:space="preserve">     其中：置换一般债券还本</t>
  </si>
  <si>
    <t>（四）本年末一般债务余额</t>
  </si>
  <si>
    <t xml:space="preserve">     其中：一般债券</t>
  </si>
  <si>
    <t>一、专项债务限额</t>
  </si>
  <si>
    <t>（一）上年专项债务限额</t>
  </si>
  <si>
    <t>（二）本年新增专项债务限额</t>
  </si>
  <si>
    <t>（三）本年专项债务限额</t>
  </si>
  <si>
    <t>二、专项债务余额</t>
  </si>
  <si>
    <t>（一）上年末专项债务余额</t>
  </si>
  <si>
    <t xml:space="preserve">      其中：专项债券</t>
  </si>
  <si>
    <t>（二）本年专项债务举借额</t>
  </si>
  <si>
    <t xml:space="preserve">     1.本年专项债券发行额</t>
  </si>
  <si>
    <t xml:space="preserve">     （1）新增专项债券发行额</t>
  </si>
  <si>
    <t xml:space="preserve">     （2）置换专项债券发行额</t>
  </si>
  <si>
    <t>（三）本年专项债务偿还额</t>
  </si>
  <si>
    <t xml:space="preserve">     其中：置换专项债券还本</t>
  </si>
  <si>
    <t>（四）本年末专项债务余额</t>
  </si>
  <si>
    <t xml:space="preserve">   </t>
  </si>
  <si>
    <t>小计</t>
  </si>
  <si>
    <t>金额</t>
    <phoneticPr fontId="1" type="noConversion"/>
  </si>
  <si>
    <t>执行情况</t>
    <phoneticPr fontId="2" type="noConversion"/>
  </si>
  <si>
    <t>收入项目</t>
    <phoneticPr fontId="2" type="noConversion"/>
  </si>
  <si>
    <t>年初预算</t>
    <phoneticPr fontId="2" type="noConversion"/>
  </si>
  <si>
    <t>调整预算</t>
    <phoneticPr fontId="2" type="noConversion"/>
  </si>
  <si>
    <t>去年实绩</t>
    <phoneticPr fontId="2" type="noConversion"/>
  </si>
  <si>
    <t>比去年+-%</t>
    <phoneticPr fontId="2" type="noConversion"/>
  </si>
  <si>
    <t>其中：金融保险业改增增值税</t>
    <phoneticPr fontId="2" type="noConversion"/>
  </si>
  <si>
    <t>其中：其他金融保险业营业税</t>
    <phoneticPr fontId="2" type="noConversion"/>
  </si>
  <si>
    <t>其中：成品油税费改革城建税转出</t>
    <phoneticPr fontId="2" type="noConversion"/>
  </si>
  <si>
    <t>其中：水土保持设施费</t>
    <phoneticPr fontId="2" type="noConversion"/>
  </si>
  <si>
    <t xml:space="preserve">      排污费</t>
    <phoneticPr fontId="2" type="noConversion"/>
  </si>
  <si>
    <t>其中：矿产资源补偿费</t>
    <phoneticPr fontId="2" type="noConversion"/>
  </si>
  <si>
    <t xml:space="preserve">      水资源费</t>
    <phoneticPr fontId="2" type="noConversion"/>
  </si>
  <si>
    <t xml:space="preserve">      新增建设用地土地有偿使用费收入</t>
    <phoneticPr fontId="2" type="noConversion"/>
  </si>
  <si>
    <t>合计</t>
    <phoneticPr fontId="2" type="noConversion"/>
  </si>
  <si>
    <t>一、中央收入</t>
    <phoneticPr fontId="2" type="noConversion"/>
  </si>
  <si>
    <t>二、地方收入</t>
    <phoneticPr fontId="2" type="noConversion"/>
  </si>
  <si>
    <t xml:space="preserve">  1、消费税</t>
    <phoneticPr fontId="2" type="noConversion"/>
  </si>
  <si>
    <t xml:space="preserve">  2、增值税</t>
    <phoneticPr fontId="2" type="noConversion"/>
  </si>
  <si>
    <t xml:space="preserve">  3、企业所得税60%</t>
    <phoneticPr fontId="2" type="noConversion"/>
  </si>
  <si>
    <t xml:space="preserve">  4、个人所得税60%</t>
    <phoneticPr fontId="2" type="noConversion"/>
  </si>
  <si>
    <t xml:space="preserve">  5、改征增值税（国税）</t>
    <phoneticPr fontId="2" type="noConversion"/>
  </si>
  <si>
    <t xml:space="preserve">  6、改征增值税（地税）</t>
    <phoneticPr fontId="2" type="noConversion"/>
  </si>
  <si>
    <t xml:space="preserve">  7、营业税</t>
    <phoneticPr fontId="2" type="noConversion"/>
  </si>
  <si>
    <t xml:space="preserve">  1、增值税</t>
    <phoneticPr fontId="2" type="noConversion"/>
  </si>
  <si>
    <t xml:space="preserve">  2、改征增值税（国税）</t>
    <phoneticPr fontId="2" type="noConversion"/>
  </si>
  <si>
    <t xml:space="preserve">  3、改征增值税（地税）</t>
    <phoneticPr fontId="2" type="noConversion"/>
  </si>
  <si>
    <t xml:space="preserve">  4、营业税</t>
    <phoneticPr fontId="2" type="noConversion"/>
  </si>
  <si>
    <t xml:space="preserve">  5、企业所得税40%</t>
    <phoneticPr fontId="2" type="noConversion"/>
  </si>
  <si>
    <t xml:space="preserve">  6、个人所得税40%</t>
    <phoneticPr fontId="2" type="noConversion"/>
  </si>
  <si>
    <t xml:space="preserve">  7、资源税</t>
    <phoneticPr fontId="2" type="noConversion"/>
  </si>
  <si>
    <t xml:space="preserve">  8、城建税</t>
    <phoneticPr fontId="2" type="noConversion"/>
  </si>
  <si>
    <t xml:space="preserve">  9、房产税</t>
    <phoneticPr fontId="2" type="noConversion"/>
  </si>
  <si>
    <t xml:space="preserve">  10、印花税</t>
    <phoneticPr fontId="2" type="noConversion"/>
  </si>
  <si>
    <t xml:space="preserve">  11、土地使用税</t>
    <phoneticPr fontId="2" type="noConversion"/>
  </si>
  <si>
    <t xml:space="preserve">  12、土地增值税</t>
    <phoneticPr fontId="2" type="noConversion"/>
  </si>
  <si>
    <t xml:space="preserve">  13、车船税</t>
    <phoneticPr fontId="2" type="noConversion"/>
  </si>
  <si>
    <t xml:space="preserve">  14、契税</t>
    <phoneticPr fontId="2" type="noConversion"/>
  </si>
  <si>
    <t xml:space="preserve">  15、耕占税</t>
    <phoneticPr fontId="2" type="noConversion"/>
  </si>
  <si>
    <t xml:space="preserve">  16、非税收入小计</t>
    <phoneticPr fontId="2" type="noConversion"/>
  </si>
  <si>
    <t xml:space="preserve">  ⑴教育费附加</t>
    <phoneticPr fontId="2" type="noConversion"/>
  </si>
  <si>
    <t xml:space="preserve">  ⑵地方教育附加</t>
    <phoneticPr fontId="2" type="noConversion"/>
  </si>
  <si>
    <t xml:space="preserve">  ⑶文化事业建设费</t>
    <phoneticPr fontId="2" type="noConversion"/>
  </si>
  <si>
    <t xml:space="preserve">  ⑷残疾人就业保障金</t>
    <phoneticPr fontId="2" type="noConversion"/>
  </si>
  <si>
    <t xml:space="preserve">  ⑸教育资金收入</t>
    <phoneticPr fontId="2" type="noConversion"/>
  </si>
  <si>
    <t xml:space="preserve">  ⑹农田水利建设资金收入</t>
    <phoneticPr fontId="2" type="noConversion"/>
  </si>
  <si>
    <t xml:space="preserve">  ⑺森林植被恢复费</t>
    <phoneticPr fontId="2" type="noConversion"/>
  </si>
  <si>
    <t xml:space="preserve">  ⑻水利建设专项收入</t>
    <phoneticPr fontId="2" type="noConversion"/>
  </si>
  <si>
    <t xml:space="preserve">  ⑼行政事业性收费</t>
    <phoneticPr fontId="2" type="noConversion"/>
  </si>
  <si>
    <t xml:space="preserve">  ⑽罚没收入</t>
    <phoneticPr fontId="2" type="noConversion"/>
  </si>
  <si>
    <t xml:space="preserve">  ⑾国有资本经营收入</t>
    <phoneticPr fontId="2" type="noConversion"/>
  </si>
  <si>
    <t xml:space="preserve">  ⑿国有资源有偿使用收入</t>
    <phoneticPr fontId="2" type="noConversion"/>
  </si>
  <si>
    <t xml:space="preserve">  ⒀政府住房基金收入</t>
    <phoneticPr fontId="2" type="noConversion"/>
  </si>
  <si>
    <t xml:space="preserve">  ⒁其他收入</t>
    <phoneticPr fontId="2" type="noConversion"/>
  </si>
  <si>
    <t>为调整预算%</t>
    <phoneticPr fontId="2" type="noConversion"/>
  </si>
  <si>
    <t>2018年海曙区财政收入表</t>
    <phoneticPr fontId="2" type="noConversion"/>
  </si>
  <si>
    <t>2017年实绩</t>
    <phoneticPr fontId="2" type="noConversion"/>
  </si>
  <si>
    <t>2018年预算</t>
    <phoneticPr fontId="2" type="noConversion"/>
  </si>
  <si>
    <t>增幅%</t>
    <phoneticPr fontId="2" type="noConversion"/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</si>
  <si>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</si>
  <si>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</si>
  <si>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</si>
  <si>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</si>
  <si>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</si>
  <si>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</si>
  <si>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</si>
  <si>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</si>
  <si>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</si>
  <si>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</si>
  <si>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</si>
  <si>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</si>
  <si>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</si>
  <si>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</si>
  <si>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</si>
  <si>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</si>
  <si>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</si>
  <si>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</si>
  <si>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</si>
  <si>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</si>
  <si>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</si>
  <si>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</si>
  <si>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</si>
  <si>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</si>
  <si>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</si>
  <si>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</si>
  <si>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</si>
  <si>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</si>
  <si>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</si>
  <si>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</si>
  <si>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</si>
  <si>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</si>
  <si>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商贸事务</t>
  </si>
  <si>
    <t xml:space="preserve">      招商引资</t>
  </si>
  <si>
    <t xml:space="preserve">      其他商贸事务支出</t>
  </si>
  <si>
    <t xml:space="preserve">    工商行政管理事务</t>
  </si>
  <si>
    <t xml:space="preserve">      工商行政管理专项</t>
  </si>
  <si>
    <t xml:space="preserve">      消费者权益保护</t>
  </si>
  <si>
    <t xml:space="preserve">    质量技术监督与检验检疫事务</t>
  </si>
  <si>
    <t xml:space="preserve">      标准化管理 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</si>
  <si>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</si>
  <si>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</si>
  <si>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</si>
  <si>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</si>
  <si>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</si>
  <si>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</si>
  <si>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</si>
  <si>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</si>
  <si>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</si>
  <si>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</si>
  <si>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</si>
  <si>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</si>
  <si>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</si>
  <si>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民主党派及工商联事务</t>
  </si>
  <si>
    <t xml:space="preserve">      参政议政</t>
  </si>
  <si>
    <t xml:space="preserve">      其他民主党派及工商联事务支出</t>
  </si>
  <si>
    <t xml:space="preserve">    群众团体事务</t>
  </si>
  <si>
    <t xml:space="preserve">    党委办公厅(室)及相关机构事务</t>
  </si>
  <si>
    <t xml:space="preserve">    组织事务</t>
  </si>
  <si>
    <t xml:space="preserve">    宣传事务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</si>
  <si>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</si>
  <si>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</si>
  <si>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</si>
  <si>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</si>
  <si>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</si>
  <si>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其他一般公共服务支出(项)</t>
  </si>
  <si>
    <t xml:space="preserve">  国防支出</t>
  </si>
  <si>
    <t xml:space="preserve">    国防动员</t>
  </si>
  <si>
    <t xml:space="preserve">      人民防空</t>
  </si>
  <si>
    <t xml:space="preserve">      其他国防动员支出</t>
  </si>
  <si>
    <t xml:space="preserve">  公共安全支出</t>
  </si>
  <si>
    <t xml:space="preserve">    公安</t>
  </si>
  <si>
    <t xml:space="preserve">      禁毒管理</t>
  </si>
  <si>
    <t xml:space="preserve">      信息化建设</t>
  </si>
  <si>
    <t xml:space="preserve">    检察</t>
  </si>
  <si>
    <t xml:space="preserve">    法院</t>
  </si>
  <si>
    <t xml:space="preserve">      案件审判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</si>
  <si>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</si>
  <si>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</si>
  <si>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</si>
  <si>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</si>
  <si>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其他公共安全支出(款)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</si>
  <si>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</si>
  <si>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</si>
  <si>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</si>
  <si>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</si>
  <si>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</si>
  <si>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</si>
  <si>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</si>
  <si>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</si>
  <si>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</si>
  <si>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职业教育</t>
  </si>
  <si>
    <t xml:space="preserve">      其他职业教育支出</t>
  </si>
  <si>
    <t xml:space="preserve">    成人教育</t>
  </si>
  <si>
    <t xml:space="preserve">      成人中等教育</t>
  </si>
  <si>
    <t xml:space="preserve">      其他成人教育支出</t>
  </si>
  <si>
    <t xml:space="preserve">    特殊教育</t>
  </si>
  <si>
    <t xml:space="preserve">      特殊学校教育</t>
  </si>
  <si>
    <t xml:space="preserve">    进修及培训</t>
  </si>
  <si>
    <t xml:space="preserve">      干部教育</t>
  </si>
  <si>
    <t xml:space="preserve">    教育费附加安排的支出</t>
  </si>
  <si>
    <t xml:space="preserve">      农村中小学校舍建设</t>
  </si>
  <si>
    <t xml:space="preserve">      城市中小学教学设施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</si>
  <si>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</si>
  <si>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</si>
  <si>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</si>
  <si>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科学技术支出</t>
  </si>
  <si>
    <t xml:space="preserve">    科学技术管理事务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</si>
  <si>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</si>
  <si>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</si>
  <si>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</si>
  <si>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科学技术普及</t>
  </si>
  <si>
    <t xml:space="preserve">      机构运行</t>
  </si>
  <si>
    <t xml:space="preserve">      科普活动</t>
  </si>
  <si>
    <t xml:space="preserve">    其他科学技术支出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</si>
  <si>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</si>
  <si>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</si>
  <si>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</si>
  <si>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</si>
  <si>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群众文化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</si>
  <si>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</si>
  <si>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</si>
  <si>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</si>
  <si>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</si>
  <si>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</si>
  <si>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历史名城与古迹</t>
  </si>
  <si>
    <t xml:space="preserve">      其他文物支出</t>
  </si>
  <si>
    <t xml:space="preserve">    体育</t>
  </si>
  <si>
    <t xml:space="preserve">      群众体育</t>
  </si>
  <si>
    <t xml:space="preserve">      其他体育支出</t>
  </si>
  <si>
    <t xml:space="preserve">    新闻出版广播影视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</si>
  <si>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</si>
  <si>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</si>
  <si>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</si>
  <si>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</si>
  <si>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</si>
  <si>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</si>
  <si>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</si>
  <si>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</si>
  <si>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</si>
  <si>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</si>
  <si>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</si>
  <si>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</si>
  <si>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</si>
  <si>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</si>
  <si>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</si>
  <si>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</si>
  <si>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</si>
  <si>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</si>
  <si>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</si>
  <si>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</si>
  <si>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</si>
  <si>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</si>
  <si>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</si>
  <si>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</si>
  <si>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</si>
  <si>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</si>
  <si>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社会保险补贴</t>
  </si>
  <si>
    <t xml:space="preserve">      公益性岗位补贴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</si>
  <si>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</si>
  <si>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</si>
  <si>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</si>
  <si>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</si>
  <si>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</si>
  <si>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</si>
  <si>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</si>
  <si>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</si>
  <si>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</si>
  <si>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</si>
  <si>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</si>
  <si>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</si>
  <si>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</si>
  <si>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</si>
  <si>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</si>
  <si>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</si>
  <si>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</si>
  <si>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</si>
  <si>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</si>
  <si>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</si>
  <si>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</si>
  <si>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</si>
  <si>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</si>
  <si>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</si>
  <si>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</si>
  <si>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</si>
  <si>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</si>
  <si>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</si>
  <si>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</si>
  <si>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</si>
  <si>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</si>
  <si>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</si>
  <si>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</si>
  <si>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</si>
  <si>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</si>
  <si>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</si>
  <si>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</si>
  <si>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</si>
  <si>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</si>
  <si>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</si>
  <si>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</si>
  <si>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</si>
  <si>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</si>
  <si>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</si>
  <si>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</si>
  <si>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</si>
  <si>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</si>
  <si>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</si>
  <si>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</si>
  <si>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</si>
  <si>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</si>
  <si>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</si>
  <si>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</si>
  <si>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</si>
  <si>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</si>
  <si>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</si>
  <si>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</si>
  <si>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</si>
  <si>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</si>
  <si>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</si>
  <si>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</si>
  <si>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</si>
  <si>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</si>
  <si>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</si>
  <si>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</si>
  <si>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</si>
  <si>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</si>
  <si>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</si>
  <si>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</si>
  <si>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</si>
  <si>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</si>
  <si>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</si>
  <si>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</si>
  <si>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</si>
  <si>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</si>
  <si>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</si>
  <si>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</si>
  <si>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</si>
  <si>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</si>
  <si>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</si>
  <si>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</si>
  <si>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</si>
  <si>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</si>
  <si>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</si>
  <si>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节能环保支出</t>
  </si>
  <si>
    <t xml:space="preserve">    污染防治</t>
  </si>
  <si>
    <t xml:space="preserve">      其他污染防治支出</t>
  </si>
  <si>
    <t xml:space="preserve">    能源节约利用(款)</t>
  </si>
  <si>
    <t xml:space="preserve">      能源节能利用(项)</t>
  </si>
  <si>
    <t xml:space="preserve">  城乡社区支出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</si>
  <si>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</si>
  <si>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</si>
  <si>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</si>
  <si>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</si>
  <si>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</si>
  <si>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</si>
  <si>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</si>
  <si>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</si>
  <si>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</si>
  <si>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</si>
  <si>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</si>
  <si>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</si>
  <si>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</si>
  <si>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</si>
  <si>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</si>
  <si>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</si>
  <si>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</si>
  <si>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农业行业业务管理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</si>
  <si>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</si>
  <si>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</si>
  <si>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</si>
  <si>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</si>
  <si>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</si>
  <si>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</si>
  <si>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</si>
  <si>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其他农业支出</t>
  </si>
  <si>
    <t xml:space="preserve">    林业</t>
  </si>
  <si>
    <t xml:space="preserve">      森林培育</t>
  </si>
  <si>
    <t xml:space="preserve">      森林资源管理</t>
  </si>
  <si>
    <t xml:space="preserve">      森林生态效益补偿</t>
  </si>
  <si>
    <t xml:space="preserve">      林业产业化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</si>
  <si>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</si>
  <si>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</si>
  <si>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</si>
  <si>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</si>
  <si>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</si>
  <si>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防汛</t>
  </si>
  <si>
    <t xml:space="preserve">      抗旱</t>
  </si>
  <si>
    <t xml:space="preserve">      其他水利支出</t>
  </si>
  <si>
    <t xml:space="preserve">    扶贫</t>
  </si>
  <si>
    <t xml:space="preserve">      生产发展</t>
  </si>
  <si>
    <t xml:space="preserve">      其他扶贫支出</t>
  </si>
  <si>
    <t xml:space="preserve">    农村综合改革</t>
  </si>
  <si>
    <t xml:space="preserve">      对村级一事一议补助</t>
  </si>
  <si>
    <t xml:space="preserve">      对村集体经济组织的补助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</si>
  <si>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</si>
  <si>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</si>
  <si>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</si>
  <si>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其他普惠金融发展支出</t>
  </si>
  <si>
    <t xml:space="preserve">    其他农林水事务支出(款)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</si>
  <si>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</si>
  <si>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</si>
  <si>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</si>
  <si>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公路养护</t>
  </si>
  <si>
    <t xml:space="preserve">      公路运输管理</t>
  </si>
  <si>
    <t xml:space="preserve">      水路运输管理支出</t>
  </si>
  <si>
    <t xml:space="preserve">      其他公路水路运输支出</t>
  </si>
  <si>
    <t xml:space="preserve">    成品油价格改革对交通运输的补贴</t>
  </si>
  <si>
    <t xml:space="preserve">      对出租车的补贴</t>
  </si>
  <si>
    <t xml:space="preserve">    车辆购置税支出</t>
  </si>
  <si>
    <t xml:space="preserve">      车辆购置税用于公路等基础设施建设支出</t>
  </si>
  <si>
    <t xml:space="preserve">  资源勘探信息等支出</t>
  </si>
  <si>
    <t xml:space="preserve">    安全生产监管</t>
  </si>
  <si>
    <t xml:space="preserve">      安全监管监察专项</t>
  </si>
  <si>
    <t xml:space="preserve">      其他安全生产监管支出</t>
  </si>
  <si>
    <t xml:space="preserve">    支持中小企业发展和管理支出</t>
  </si>
  <si>
    <t xml:space="preserve">      科技型中小企业技术创新基金</t>
  </si>
  <si>
    <t xml:space="preserve">      其他支持中小企业发展和管理支出</t>
  </si>
  <si>
    <t xml:space="preserve">    其他资源勘探信息等支出(款)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</si>
  <si>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</si>
  <si>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</si>
  <si>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</si>
  <si>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</si>
  <si>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</si>
  <si>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旅游行业业务管理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</si>
  <si>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</si>
  <si>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</si>
  <si>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</si>
  <si>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其他商业服务业等支出(项)</t>
  </si>
  <si>
    <t xml:space="preserve">  金融支出</t>
  </si>
  <si>
    <t xml:space="preserve">    金融发展支出</t>
  </si>
  <si>
    <t xml:space="preserve">      其他金融发展支出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</si>
  <si>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</si>
  <si>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</si>
  <si>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</si>
  <si>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地质灾害防治</t>
  </si>
  <si>
    <t xml:space="preserve">      土地资源储备支出</t>
  </si>
  <si>
    <t xml:space="preserve">  住房保障支出</t>
  </si>
  <si>
    <t xml:space="preserve">    保障性安居工程支出</t>
  </si>
  <si>
    <t xml:space="preserve">      棚户区改造</t>
  </si>
  <si>
    <t xml:space="preserve">      保障性住房租金补贴</t>
  </si>
  <si>
    <t xml:space="preserve">    住房改革支出</t>
  </si>
  <si>
    <t xml:space="preserve">      住房公积金</t>
  </si>
  <si>
    <t xml:space="preserve">      提租补贴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</si>
  <si>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</si>
  <si>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</si>
  <si>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</si>
  <si>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</si>
  <si>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地方政府一般债务付息支出</t>
  </si>
  <si>
    <t>30110</t>
  </si>
  <si>
    <t xml:space="preserve">  城镇职工基本医疗保险缴费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</si>
  <si>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</si>
  <si>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</si>
  <si>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</si>
  <si>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</si>
  <si>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</si>
  <si>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>30307</t>
  </si>
  <si>
    <t xml:space="preserve">  医疗费补助</t>
  </si>
  <si>
    <t>2018年度海曙区一般公共预算支出表</t>
    <phoneticPr fontId="2" type="noConversion"/>
  </si>
  <si>
    <t xml:space="preserve">      其他党委办公厅(室)及相关机构事务支出</t>
  </si>
  <si>
    <t xml:space="preserve">      拘押收教场所管理</t>
  </si>
  <si>
    <t>四</t>
    <phoneticPr fontId="2" type="noConversion"/>
  </si>
  <si>
    <t>六</t>
    <phoneticPr fontId="2" type="noConversion"/>
  </si>
  <si>
    <t xml:space="preserve">      文化交流与合作</t>
  </si>
  <si>
    <t>八</t>
    <phoneticPr fontId="2" type="noConversion"/>
  </si>
  <si>
    <t xml:space="preserve">      疾病医疗救助</t>
  </si>
  <si>
    <t>九</t>
    <phoneticPr fontId="2" type="noConversion"/>
  </si>
  <si>
    <t xml:space="preserve">    自然生态保护</t>
  </si>
  <si>
    <t xml:space="preserve">      农村环境保护</t>
  </si>
  <si>
    <t>十</t>
    <phoneticPr fontId="2" type="noConversion"/>
  </si>
  <si>
    <t>十一</t>
    <phoneticPr fontId="2" type="noConversion"/>
  </si>
  <si>
    <t xml:space="preserve">      执法监管</t>
  </si>
  <si>
    <t xml:space="preserve">      农业结构调整补贴</t>
  </si>
  <si>
    <t xml:space="preserve">      林业技术推广</t>
  </si>
  <si>
    <t xml:space="preserve">      水利前期工作</t>
  </si>
  <si>
    <t xml:space="preserve">      水利执法监督</t>
  </si>
  <si>
    <t xml:space="preserve">      水资源节约管理与保护</t>
  </si>
  <si>
    <t xml:space="preserve">      水文测报</t>
  </si>
  <si>
    <t xml:space="preserve">      水利安全监督</t>
  </si>
  <si>
    <t>十二</t>
    <phoneticPr fontId="2" type="noConversion"/>
  </si>
  <si>
    <t xml:space="preserve">      公路建设</t>
  </si>
  <si>
    <t>十三</t>
    <phoneticPr fontId="2" type="noConversion"/>
  </si>
  <si>
    <t xml:space="preserve">    资源勘探开发</t>
  </si>
  <si>
    <t xml:space="preserve">      其他资源勘探业支出</t>
  </si>
  <si>
    <t xml:space="preserve">    工业和信息产业监管</t>
  </si>
  <si>
    <t xml:space="preserve">      工业和信息产业支持</t>
  </si>
  <si>
    <t>十四</t>
    <phoneticPr fontId="2" type="noConversion"/>
  </si>
  <si>
    <t>十五</t>
    <phoneticPr fontId="2" type="noConversion"/>
  </si>
  <si>
    <t xml:space="preserve">      国土资源社会公益服务</t>
  </si>
  <si>
    <t xml:space="preserve">      其他国土资源事务支出</t>
  </si>
  <si>
    <t>十六</t>
    <phoneticPr fontId="2" type="noConversion"/>
  </si>
  <si>
    <t>十七</t>
    <phoneticPr fontId="2" type="noConversion"/>
  </si>
  <si>
    <t xml:space="preserve">  预备费</t>
    <phoneticPr fontId="2" type="noConversion"/>
  </si>
  <si>
    <t>十八</t>
    <phoneticPr fontId="2" type="noConversion"/>
  </si>
  <si>
    <t>十九</t>
    <phoneticPr fontId="2" type="noConversion"/>
  </si>
  <si>
    <t>补助下级支出（镇乡）</t>
    <phoneticPr fontId="2" type="noConversion"/>
  </si>
  <si>
    <t>2018年预算数</t>
    <phoneticPr fontId="1" type="noConversion"/>
  </si>
  <si>
    <t>二十</t>
    <phoneticPr fontId="1" type="noConversion"/>
  </si>
  <si>
    <t xml:space="preserve">       提租补贴</t>
    <phoneticPr fontId="1" type="noConversion"/>
  </si>
  <si>
    <t xml:space="preserve">      其他城乡社区公共设施支出</t>
    <phoneticPr fontId="1" type="noConversion"/>
  </si>
  <si>
    <t>执行情况</t>
    <phoneticPr fontId="1" type="noConversion"/>
  </si>
  <si>
    <t>2017年度海曙区本级一般公共预算支出表</t>
    <phoneticPr fontId="2" type="noConversion"/>
  </si>
  <si>
    <t>2017年海曙区本级财政收入表</t>
    <phoneticPr fontId="2" type="noConversion"/>
  </si>
  <si>
    <t>2018年政府性基金预算收支表</t>
    <phoneticPr fontId="1" type="noConversion"/>
  </si>
  <si>
    <t>单位：万元</t>
    <phoneticPr fontId="1" type="noConversion"/>
  </si>
  <si>
    <t>支出项目</t>
    <phoneticPr fontId="2" type="noConversion"/>
  </si>
  <si>
    <t>2017年政府性基金预算收支表</t>
    <phoneticPr fontId="1" type="noConversion"/>
  </si>
  <si>
    <t>国有土地使用权出让收入</t>
    <phoneticPr fontId="2" type="noConversion"/>
  </si>
  <si>
    <t>国有土地收益基金收入</t>
    <phoneticPr fontId="2" type="noConversion"/>
  </si>
  <si>
    <t>农业土地开发资金收入</t>
    <phoneticPr fontId="2" type="noConversion"/>
  </si>
  <si>
    <t>彩票公益金收入</t>
    <phoneticPr fontId="2" type="noConversion"/>
  </si>
  <si>
    <t>城市基础设施配套费收入</t>
    <phoneticPr fontId="2" type="noConversion"/>
  </si>
  <si>
    <t>其他政府性基金收入</t>
    <phoneticPr fontId="2" type="noConversion"/>
  </si>
  <si>
    <t>上级补助收入</t>
    <phoneticPr fontId="1" type="noConversion"/>
  </si>
  <si>
    <t>上解支出</t>
    <phoneticPr fontId="2" type="noConversion"/>
  </si>
  <si>
    <t>征地和拆迁补偿支出</t>
    <phoneticPr fontId="2" type="noConversion"/>
  </si>
  <si>
    <t>土地出让业务</t>
    <phoneticPr fontId="2" type="noConversion"/>
  </si>
  <si>
    <t>补助被征地农民</t>
    <phoneticPr fontId="2" type="noConversion"/>
  </si>
  <si>
    <t>土地开发支出</t>
    <phoneticPr fontId="2" type="noConversion"/>
  </si>
  <si>
    <t>廉租住房</t>
    <phoneticPr fontId="2" type="noConversion"/>
  </si>
  <si>
    <t>污水处理</t>
    <phoneticPr fontId="2" type="noConversion"/>
  </si>
  <si>
    <t>农村基础设施建设支出</t>
    <phoneticPr fontId="2" type="noConversion"/>
  </si>
  <si>
    <t>城市建设支出</t>
    <phoneticPr fontId="2" type="noConversion"/>
  </si>
  <si>
    <t>国有土地收益基金支出</t>
    <phoneticPr fontId="2" type="noConversion"/>
  </si>
  <si>
    <t>农业土地开发资金支出</t>
    <phoneticPr fontId="2" type="noConversion"/>
  </si>
  <si>
    <t>城市基础设施配套费支出</t>
    <phoneticPr fontId="2" type="noConversion"/>
  </si>
  <si>
    <t>彩票公益金支出</t>
    <phoneticPr fontId="2" type="noConversion"/>
  </si>
  <si>
    <t>其他政府性基金支出</t>
    <phoneticPr fontId="1" type="noConversion"/>
  </si>
  <si>
    <t>调出资金</t>
    <phoneticPr fontId="1" type="noConversion"/>
  </si>
  <si>
    <t>2018年海曙区本级财政收入表</t>
    <phoneticPr fontId="2" type="noConversion"/>
  </si>
  <si>
    <t>结转下年</t>
    <phoneticPr fontId="1" type="noConversion"/>
  </si>
  <si>
    <t>单元：万元</t>
    <phoneticPr fontId="1" type="noConversion"/>
  </si>
  <si>
    <t>2017年本级政府性基金预算收支表</t>
    <phoneticPr fontId="1" type="noConversion"/>
  </si>
  <si>
    <t>2018年本级政府性基金预算收支表</t>
    <phoneticPr fontId="1" type="noConversion"/>
  </si>
  <si>
    <t>土地出让业务费</t>
    <phoneticPr fontId="2" type="noConversion"/>
  </si>
  <si>
    <t>表土剥离</t>
    <phoneticPr fontId="2" type="noConversion"/>
  </si>
  <si>
    <t>基本农田建设资金</t>
    <phoneticPr fontId="2" type="noConversion"/>
  </si>
  <si>
    <t>村级留用地建设资金</t>
    <phoneticPr fontId="2" type="noConversion"/>
  </si>
  <si>
    <t>2017年执行数</t>
    <phoneticPr fontId="1" type="noConversion"/>
  </si>
  <si>
    <t>2018年新增限额待上级财政部门下达</t>
    <phoneticPr fontId="1" type="noConversion"/>
  </si>
  <si>
    <t>2018年待上级财政部门下达限额后发行</t>
    <phoneticPr fontId="1" type="noConversion"/>
  </si>
  <si>
    <t>2018年数据为区域划转专项债券</t>
    <phoneticPr fontId="1" type="noConversion"/>
  </si>
  <si>
    <t>2018年数据为区域划转一般债券</t>
    <phoneticPr fontId="1" type="noConversion"/>
  </si>
  <si>
    <t>单元：万元</t>
    <phoneticPr fontId="1" type="noConversion"/>
  </si>
  <si>
    <t>地区</t>
    <phoneticPr fontId="1" type="noConversion"/>
  </si>
  <si>
    <t>金额</t>
    <phoneticPr fontId="1" type="noConversion"/>
  </si>
  <si>
    <t>转移支付</t>
    <phoneticPr fontId="1" type="noConversion"/>
  </si>
  <si>
    <t>转移支付</t>
    <phoneticPr fontId="1" type="noConversion"/>
  </si>
  <si>
    <t>地区</t>
    <phoneticPr fontId="1" type="noConversion"/>
  </si>
  <si>
    <t>金额</t>
    <phoneticPr fontId="1" type="noConversion"/>
  </si>
  <si>
    <t>转移支付</t>
    <phoneticPr fontId="1" type="noConversion"/>
  </si>
  <si>
    <t>章水镇</t>
    <phoneticPr fontId="1" type="noConversion"/>
  </si>
  <si>
    <t>龙观乡</t>
    <phoneticPr fontId="1" type="noConversion"/>
  </si>
  <si>
    <t>横街镇</t>
    <phoneticPr fontId="1" type="noConversion"/>
  </si>
  <si>
    <t>鄞江镇</t>
    <phoneticPr fontId="1" type="noConversion"/>
  </si>
  <si>
    <t>洞桥镇</t>
    <phoneticPr fontId="1" type="noConversion"/>
  </si>
  <si>
    <t>集仕港镇</t>
    <phoneticPr fontId="1" type="noConversion"/>
  </si>
  <si>
    <t>古林镇</t>
    <phoneticPr fontId="1" type="noConversion"/>
  </si>
  <si>
    <t>高桥镇</t>
    <phoneticPr fontId="1" type="noConversion"/>
  </si>
  <si>
    <t>石碶街道</t>
    <phoneticPr fontId="1" type="noConversion"/>
  </si>
  <si>
    <t>单位：万元</t>
    <phoneticPr fontId="1" type="noConversion"/>
  </si>
  <si>
    <t>2017年海曙区财政收入表</t>
    <phoneticPr fontId="2" type="noConversion"/>
  </si>
  <si>
    <t>2018年预算数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</si>
  <si>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</si>
  <si>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</si>
  <si>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</si>
  <si>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</si>
  <si>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</si>
  <si>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项目名称</t>
  </si>
  <si>
    <t>总支出</t>
  </si>
  <si>
    <t>本年安排支出</t>
  </si>
  <si>
    <t>其中：财政安排支出</t>
  </si>
  <si>
    <t>国资预算安排支出</t>
  </si>
  <si>
    <t>一、资本性支出</t>
  </si>
  <si>
    <t>（一）新设企业注入国有资本金</t>
  </si>
  <si>
    <t>（二）补充企业国有资本</t>
  </si>
  <si>
    <t>（三）认购股权、股份</t>
  </si>
  <si>
    <t>（四）其他资本性支出</t>
  </si>
  <si>
    <t>二、费用性支出</t>
  </si>
  <si>
    <t>三、其他支出</t>
  </si>
  <si>
    <t>合   计</t>
  </si>
  <si>
    <r>
      <t>2018年国有资本经营预算支出表</t>
    </r>
    <r>
      <rPr>
        <sz val="22"/>
        <color theme="1"/>
        <rFont val="仿宋"/>
        <family val="3"/>
        <charset val="134"/>
      </rPr>
      <t xml:space="preserve">                                                        </t>
    </r>
    <phoneticPr fontId="1" type="noConversion"/>
  </si>
  <si>
    <t xml:space="preserve">    运输企业利润收入</t>
    <phoneticPr fontId="1" type="noConversion"/>
  </si>
  <si>
    <t xml:space="preserve">    投资服务企业利润收入</t>
    <phoneticPr fontId="1" type="noConversion"/>
  </si>
  <si>
    <t xml:space="preserve">    贸易企业利润收入</t>
    <phoneticPr fontId="1" type="noConversion"/>
  </si>
  <si>
    <t xml:space="preserve">    教育文化广播企业利润收入</t>
    <phoneticPr fontId="1" type="noConversion"/>
  </si>
  <si>
    <t xml:space="preserve">    农林牧渔企业利润收入</t>
    <phoneticPr fontId="1" type="noConversion"/>
  </si>
  <si>
    <t xml:space="preserve">    其他国有资本经营预算企业利润收入</t>
    <phoneticPr fontId="1" type="noConversion"/>
  </si>
  <si>
    <t xml:space="preserve">    国有控股公司股利、股息收入</t>
    <phoneticPr fontId="1" type="noConversion"/>
  </si>
  <si>
    <t xml:space="preserve">    国有参股公司股利、股息收入</t>
    <phoneticPr fontId="1" type="noConversion"/>
  </si>
  <si>
    <t xml:space="preserve">    其他国有资本经营预算企业股利、股息收入</t>
    <phoneticPr fontId="1" type="noConversion"/>
  </si>
  <si>
    <t xml:space="preserve">    国有股权、股份转让收入</t>
    <phoneticPr fontId="1" type="noConversion"/>
  </si>
  <si>
    <t xml:space="preserve">    国有独资企业产权转让收入</t>
    <phoneticPr fontId="1" type="noConversion"/>
  </si>
  <si>
    <t xml:space="preserve">    其他国有资本经营预算企业产权转让收入</t>
    <phoneticPr fontId="1" type="noConversion"/>
  </si>
  <si>
    <t xml:space="preserve">    国有股权、股份清算收入</t>
    <phoneticPr fontId="1" type="noConversion"/>
  </si>
  <si>
    <t xml:space="preserve">    国有独资企业清算收入</t>
    <phoneticPr fontId="1" type="noConversion"/>
  </si>
  <si>
    <t xml:space="preserve">    其他国有资本经营预算企业清算收入</t>
    <phoneticPr fontId="1" type="noConversion"/>
  </si>
  <si>
    <t>科目名称</t>
    <phoneticPr fontId="1" type="noConversion"/>
  </si>
  <si>
    <t>2018年国有资本经营预算收入表</t>
    <phoneticPr fontId="1" type="noConversion"/>
  </si>
  <si>
    <t>一般公共预算支出合计</t>
    <phoneticPr fontId="1" type="noConversion"/>
  </si>
  <si>
    <t>一</t>
    <phoneticPr fontId="1" type="noConversion"/>
  </si>
  <si>
    <t>2017年执行数</t>
    <phoneticPr fontId="1" type="noConversion"/>
  </si>
  <si>
    <t>2017年执行数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</si>
  <si>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</si>
  <si>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</si>
  <si>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</si>
  <si>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十五</t>
    <phoneticPr fontId="1" type="noConversion"/>
  </si>
  <si>
    <t>十八</t>
    <phoneticPr fontId="1" type="noConversion"/>
  </si>
  <si>
    <t>十八</t>
    <phoneticPr fontId="1" type="noConversion"/>
  </si>
  <si>
    <t>十九</t>
    <phoneticPr fontId="1" type="noConversion"/>
  </si>
  <si>
    <t>一</t>
    <phoneticPr fontId="1" type="noConversion"/>
  </si>
  <si>
    <t xml:space="preserve">十二 </t>
    <phoneticPr fontId="1" type="noConversion"/>
  </si>
  <si>
    <t>十三</t>
    <phoneticPr fontId="1" type="noConversion"/>
  </si>
  <si>
    <t>十四</t>
    <phoneticPr fontId="1" type="noConversion"/>
  </si>
  <si>
    <t>十六</t>
    <phoneticPr fontId="1" type="noConversion"/>
  </si>
  <si>
    <t>十七</t>
    <phoneticPr fontId="1" type="noConversion"/>
  </si>
  <si>
    <t>二十一</t>
    <phoneticPr fontId="2" type="noConversion"/>
  </si>
  <si>
    <t>收入项目</t>
  </si>
  <si>
    <t>支出项目</t>
  </si>
  <si>
    <t>一、上年结余</t>
  </si>
  <si>
    <t>一、本年支出</t>
  </si>
  <si>
    <t>二、本年收入</t>
  </si>
  <si>
    <t>1、社会保险待遇支出</t>
  </si>
  <si>
    <t>1、社会保险费收入</t>
  </si>
  <si>
    <t>2、异地转移支出</t>
  </si>
  <si>
    <t>2、利息收入</t>
  </si>
  <si>
    <t>3、补助下级支出</t>
  </si>
  <si>
    <t>3、财政补贴收入</t>
  </si>
  <si>
    <t>4、上解上级支出</t>
  </si>
  <si>
    <t>4、异地转移收入</t>
  </si>
  <si>
    <t>5、其他支出</t>
  </si>
  <si>
    <t>5、上级(基金)补助收入</t>
  </si>
  <si>
    <t>6、下级上解收入</t>
  </si>
  <si>
    <t>二、本年收支结余</t>
  </si>
  <si>
    <t>7、其他收入</t>
  </si>
  <si>
    <t>三、年末滚存结余</t>
  </si>
  <si>
    <t>海曙区2018年社会保险基金预算分项统计表</t>
  </si>
  <si>
    <t>社会保险基金险种</t>
  </si>
  <si>
    <t>上年结余</t>
  </si>
  <si>
    <t>本年收入</t>
  </si>
  <si>
    <t>本年支出</t>
  </si>
  <si>
    <t>本年收支结余</t>
  </si>
  <si>
    <t>年末滚存结余</t>
  </si>
  <si>
    <t>社会保险费收入</t>
  </si>
  <si>
    <t>利息收入</t>
  </si>
  <si>
    <t>财政补贴收入</t>
  </si>
  <si>
    <t>异地转移收入</t>
  </si>
  <si>
    <t>其他收入</t>
  </si>
  <si>
    <t>收入合计</t>
  </si>
  <si>
    <t>社会保险待遇支出</t>
  </si>
  <si>
    <t>异地转移支出</t>
  </si>
  <si>
    <t>上解支出</t>
  </si>
  <si>
    <t>其他支出</t>
  </si>
  <si>
    <t>支出合计</t>
  </si>
  <si>
    <t>城乡居民养老保险基金</t>
  </si>
  <si>
    <t>被征地人员养老保险基金（区级）</t>
  </si>
  <si>
    <t>城镇居民养老保险基金</t>
  </si>
  <si>
    <t>新型农村养老保险基金</t>
  </si>
  <si>
    <t>机关事业养老保险基金</t>
  </si>
  <si>
    <t>事业养老保险基金（区级）</t>
  </si>
  <si>
    <t>养老基金小计</t>
  </si>
  <si>
    <t>城乡居民医疗保险基金</t>
  </si>
  <si>
    <t>公务员医疗补助基金</t>
  </si>
  <si>
    <t>机关子女医疗保险基金</t>
  </si>
  <si>
    <t>医保基金小计</t>
  </si>
  <si>
    <t>促进就业专项资金</t>
  </si>
  <si>
    <t>其他养老保险专项资金</t>
  </si>
  <si>
    <t>其他医疗保险专项资金</t>
  </si>
  <si>
    <t>专项资金小计</t>
  </si>
  <si>
    <t>合    计</t>
  </si>
  <si>
    <t>单位:万元</t>
  </si>
  <si>
    <t>社会保险基金基金险种</t>
  </si>
  <si>
    <t>2018年区财政预算安排</t>
  </si>
  <si>
    <t>一般预算</t>
  </si>
  <si>
    <t>社保风险</t>
  </si>
  <si>
    <t>其他</t>
  </si>
  <si>
    <t xml:space="preserve"> -   </t>
  </si>
  <si>
    <t>说明</t>
  </si>
  <si>
    <t>统筹基金支出15803万:                                                                                                  1、基础养老金每月享受人数39000人，月支出1200万，计14400万；                                                                                      
2、退伍军人优待金补贴560人，月支出2.24万，计27万；                                                                                           3、缴费年限养老金800万                                                                                                                 4、丧葬费1200人每人4800元，计576万</t>
  </si>
  <si>
    <t>区级补贴20253万 :                                                                        
1、基础养老金补贴13100万；
2、个人缴费补贴113万；                                                                            
3、其他政府补贴7040万（兜底支出）</t>
  </si>
  <si>
    <t>中央对基础养老金补贴1560万（根据2017年预下达1207万预测）</t>
  </si>
  <si>
    <t>合  计</t>
  </si>
  <si>
    <t>说    明</t>
  </si>
  <si>
    <t>2、退保支出6300万：每月终止退保支出15万，计300万；被征地转基本养老保险全年2000人，每人3万，计6000万</t>
  </si>
  <si>
    <t>3、丧葬费支出480万：海西片区1000人，每人4800元，计480万</t>
  </si>
  <si>
    <t>新增参保800人，人均缴费3.6万共2880万</t>
  </si>
  <si>
    <t xml:space="preserve">镇财政补助277万：                                           1、镇财政负担新增参保人员440万的30%计132万；（按原鄞州口径计算） 
2、镇财政负担风险基金支出1210万的12%计145万                               </t>
  </si>
  <si>
    <t>机关1450人，事业4500人</t>
  </si>
  <si>
    <t>1.离退（职）休金支出：
机关：7000元×1450人×12月=12180万，事业：6500元×4500人×12月=35100万
合计：47280万
2.调待支出：300元×5950人×9月=1606万
3.建国前老工人十三个月工资：5万
4.机关事业养老保险清算支出：30521万。</t>
  </si>
  <si>
    <t xml:space="preserve">1.单位部分（20%）:
机关（参公）9500元×20%×4000人×12月=9120万，事业8500×20%×7300人×12月=14892万，合计：9120+14892=24012万
2.个人部分（8%）：
机关（参公）9500×8%×4000×12月=3648万，事业8500×8%×7300人×12月=5957万，合计：3648+5957=9605万
3.第二批清算：
养老保险清算收入7962万
</t>
  </si>
  <si>
    <t>财政兜底支出（包含老事业基金（市财政托底）清算时，需支付给市财政的第一批4638万，第二批5210万清算资金）</t>
  </si>
  <si>
    <t>800人×8000元×40月×12%=3072万（主要为2016年区域调整分流及改革后调动人员，不同统筹区按照12%的比例划转，改革启动后调动人员一直未划转暂列）</t>
  </si>
  <si>
    <t>试点基金非事业人员：已退休原海曙2人，海西片35人，考虑退休因素按40人计算</t>
  </si>
  <si>
    <t xml:space="preserve">1、离退（职）休金支出：4200元（平均）×40人×12月=202万
2、调资：300元（平均）×40人×12月=15万
</t>
  </si>
  <si>
    <t xml:space="preserve">征缴比例及基数按原有模式计算：
1.单位部分（21%，14%）：
8595元×21%×8人×12月+5330×14%×81×12月=90万
2.个人部分（4%）：
8595元×4%×8人×12月+5330元×4%×81人×12月=24万
基数标准：8595元,5330元，合计：114万
</t>
  </si>
  <si>
    <t>单位：万</t>
    <phoneticPr fontId="27" type="noConversion"/>
  </si>
  <si>
    <t>账目结余为13361万，差额部分为2018年保费预收</t>
  </si>
  <si>
    <t xml:space="preserve">参保人数235900人（其中全额补助4840人）合计个人缴费231060人。
其中：成年居民A档64000人，共计4480万；成年居民B档：54000人，共计2160万；婴幼儿28000人，共计1120万；学生及其他未成年人85060人，共计1313万。总计9073万。
</t>
  </si>
  <si>
    <t xml:space="preserve"> 1.缴费补助21630万(按照海东片区50:50，海西片区按照14:86划分)：
成年居民A档：64000人（其中海西片区58000人），13020万；成年居民B档：54000人（其中海西片区52000人），5629万；婴幼儿28000人（其中海西片区15000人），1433万；学生及其他未成年人85060人（其中海西片区53000人），1548万，总计21630万,其中区级财政17569万，上级财政4061万。</t>
    <phoneticPr fontId="27" type="noConversion"/>
  </si>
  <si>
    <t xml:space="preserve">
2.困难人员缴费补助1209万（按照海东片区50:50，海西片区按照14:86划分）：
成年居民A档4400人（其中海西片区2800人），1190万；婴幼儿80人（其中海西片区50人），7万；学生及其他未成年人360元（其中海西片区160人），12万。总计1209万，其中区级财政880万，上级财政329万。
</t>
  </si>
  <si>
    <t>城乡居民体检费855万：
直属高中学生18000人，每人20元共计36万，全部由区级财政承担；成年居民122800人，体检率约为60%，每人100元（其中20元由市财政补贴），区级财政需承担590万；未成年人及婴幼32900人，体检率约为60%，每人42元（其中20元由市财政补贴），区级财政需承担43万。区级财政合计669万。全部需支付855万。</t>
  </si>
  <si>
    <t>3.城乡居民体检费855万：
直属高中学生18000人，每人20元共计36万，全部由区级财政承担；成年居民122800人，体检率约为60%，每人100元（其中15元由市财政补贴），区级财政需承担626万；未成年人及婴幼32900人，体检率约为60%，每人42元（其中15元由市财政补贴），区级财政需承担54万。总计856万，其中区级财政716万，上级财政139万。</t>
  </si>
  <si>
    <t>4.缺口补助2812万：
根据市医保估算明年基金缺口2812万，其中区级财政1406万，上级风险调剂金承担1406万</t>
  </si>
  <si>
    <t>上述项目需要财政补助26506万，其中区级财政20571万，上级补助5935万。由于中央及市级财政对原海曙、鄞州两区补助比例不一致，海曙50%、鄞州14%，区划调整后补助比例一直未明确，2017年暂按全区50%补助比例预拨，等政策明确后可能会在2018年及以后年度扣回多拨补助，2018年暂按提前下达指标文件金额安排上级补助，金额3687万；另外，部分乡镇2017年未及时上交的镇乡应承担财政补助预计在2018年上缴，预计金额937万。综合以上因素，将财政补助调整如下：区级财政负担21882万，上级补助3687万，镇级财政负担937万。</t>
  </si>
  <si>
    <t>按上年筹资总额的1%计提                                                 共计383万（海西片区划转个人保费7200万17年未计提风险调剂金，18年将补提）</t>
  </si>
  <si>
    <t>城乡居民大病保险支出，其中大病每人18.9元，特药每人15元                                                              800万。</t>
  </si>
  <si>
    <t>5、上级（基金）补助收入</t>
  </si>
  <si>
    <t>预计支出52元/人，共计1.12万人，总计支出700万。</t>
  </si>
  <si>
    <t>预计缴纳公补金人数1.12万人，根据今年同比上涨5%估算，收入总计1030万</t>
  </si>
  <si>
    <t>年度内门诊、住院医疗费基金支付比例80%，不设起付标准，不封顶</t>
  </si>
  <si>
    <t>门诊基金人均支出960元，总支出552万；住院基金人均支出500元，总支出287万。共计839万。</t>
  </si>
  <si>
    <t>特药保费支出：15元/人。共计9万。</t>
  </si>
  <si>
    <t xml:space="preserve">                                       单位：万元</t>
  </si>
  <si>
    <t>收 入 项 目</t>
  </si>
  <si>
    <t>说      明</t>
  </si>
  <si>
    <t>说         明</t>
  </si>
  <si>
    <t>2、公益性岗位补贴1063万：市级公益性岗位738人区级承担25%（二、三类镇、乡75人不承担，区级承担50%），2010元×1.8倍×12月×738人×25%，计801万，2010×1.8倍×12月×75人×50%，计163万，共964万;区级公益性岗位12人区级承担75%（二、三类镇、乡14人不承担，区级承担100%）2010元×1.8×12月×12人×75%，计39万，2010元×1.8×12月×14人×100%，计60万</t>
  </si>
  <si>
    <t>3、创业扶持补贴90万：创业场租补贴20万，创业担保贷款手续费70万</t>
  </si>
  <si>
    <t>区财政4616万，中央补助资金300万</t>
  </si>
  <si>
    <t>5、再就业援助补贴10万：市区1:1配套，40人，200元/月，共10万</t>
  </si>
  <si>
    <t>6、各类补贴85万：两车人员（含残疾车）人员230人，2400元/年，计55万；企业失业军转生活困难补助3人，6.5万/人，企业在职军转生活困难补助2人，5万/人，计30万</t>
  </si>
  <si>
    <t xml:space="preserve">    合   计</t>
  </si>
  <si>
    <t>说   明</t>
  </si>
  <si>
    <t>财政对企业职工基本养老保险基金的补助28457万；
财政对城乡居民基本养老保险基金的补助788万；
财政对其他基本养老保险基金的补助1116万</t>
  </si>
  <si>
    <t>2.城乡居民养老保险823万：
（1）春节一次性补贴按400元/人标准享受14000人共560万，按200元/人标准享受3000人，共60万
（2）老年人生活补助203万（按1015元/人/年标准享受2000人共203万，海西片区由鄞州区代管代发，资金年初预拨，年末结算）</t>
  </si>
  <si>
    <t>3.被征地养老保障春节一次性补贴按400元/人标准享受22900人，共916万</t>
  </si>
  <si>
    <t>4.城镇居民养老保障春节一次性补贴按400元/人标准享受24人，共1万</t>
  </si>
  <si>
    <t>5.新型农村养老保险春节一次性补贴按400元/人标准享受650人，共26万</t>
  </si>
  <si>
    <t xml:space="preserve">6.事业养老保险补贴73万：
（1）冷饮费：130元×40人×4月=2万
（2）社区综合补贴：100元×40人×12月=5万
（3）一次性补贴：2000元×40人=8万
（4）单位福利补贴：2000元×60%×40人×12月=58万
</t>
  </si>
  <si>
    <t>7.其他代发项目65万：
（1）离休干部十项经费及活动费41万；
（2）事业转企业养老补贴12万；
（3）建国前老工人补贴2万；
（4）老年退伍军人养老保障10万</t>
  </si>
  <si>
    <t>1.企业职工养老补贴28457万：
（1）企业退休人员社区综合补贴28261万，其中2018年度发放冷饮费5606万，春节一次性补贴101140人，1400/人，共14159万；2017年度基金先行列支部分区财政与市财政结算8496万；
（2）区属企业离休人员补贴差额5万，精减职工生活补助1万，援外回甬补助41万，企业退休军转干部74人生活补贴126万、医疗补贴3万，军转干部慰问金10万，水电十二局精减区级承担50%10万</t>
  </si>
  <si>
    <t>往来款核算</t>
  </si>
  <si>
    <t>离休干部91人合计支出540万，门诊基金人均支出58000元，总支出528万；住院基金人均支出74000元，总支出674万，离休干部住院不设起付标准,只要是病情需要,丙类药也在支付范围</t>
  </si>
  <si>
    <t xml:space="preserve">                                                                                                                </t>
  </si>
  <si>
    <t xml:space="preserve">  8、城建税</t>
    <phoneticPr fontId="2" type="noConversion"/>
  </si>
  <si>
    <t>2017年度海曙区一般公共预算支出表</t>
    <phoneticPr fontId="2" type="noConversion"/>
  </si>
  <si>
    <t>2017年转移性支出表</t>
    <phoneticPr fontId="1" type="noConversion"/>
  </si>
  <si>
    <t>2018年度海曙区本级一般公共预算支出表</t>
    <phoneticPr fontId="2" type="noConversion"/>
  </si>
  <si>
    <t>2018年部门一般公共预算基本支出预算表</t>
    <phoneticPr fontId="2" type="noConversion"/>
  </si>
  <si>
    <t>2018年转移性支出表</t>
    <phoneticPr fontId="1" type="noConversion"/>
  </si>
  <si>
    <t xml:space="preserve">地方政府一般债务限额与余额情况表 </t>
    <phoneticPr fontId="1" type="noConversion"/>
  </si>
  <si>
    <t xml:space="preserve">地方政府专项债务限额与余额情况表 </t>
    <phoneticPr fontId="1" type="noConversion"/>
  </si>
  <si>
    <t>海曙区2018年社会保险基金预算汇总表</t>
    <phoneticPr fontId="1" type="noConversion"/>
  </si>
  <si>
    <t>海曙区2018年被征地人员养老保险基金（区级）预算表</t>
    <phoneticPr fontId="1" type="noConversion"/>
  </si>
  <si>
    <t>海曙区2018年新型农村养老保险基金预算表</t>
    <phoneticPr fontId="1" type="noConversion"/>
  </si>
  <si>
    <t>海曙区2018年机关事业养老保险基金预算表</t>
    <phoneticPr fontId="1" type="noConversion"/>
  </si>
  <si>
    <t>海曙区2018年事业养老保险基金（区级）预算表</t>
    <phoneticPr fontId="1" type="noConversion"/>
  </si>
  <si>
    <t>海曙区2018年城乡居民医疗保险基金预算表</t>
    <phoneticPr fontId="1" type="noConversion"/>
  </si>
  <si>
    <t>海曙区2018年促进就业专项资金预算表</t>
    <phoneticPr fontId="1" type="noConversion"/>
  </si>
  <si>
    <t>海曙区2018年其他养老保险专项资金预算表</t>
    <phoneticPr fontId="1" type="noConversion"/>
  </si>
  <si>
    <t>海曙区2018年其他医疗保险专项资金预算表</t>
    <phoneticPr fontId="1" type="noConversion"/>
  </si>
  <si>
    <t>合计</t>
    <phoneticPr fontId="1" type="noConversion"/>
  </si>
  <si>
    <t>海曙区2018年区级财政资金对社保基金补助情况统计表</t>
    <phoneticPr fontId="1" type="noConversion"/>
  </si>
  <si>
    <t>海曙区2018年城乡居民养老保险基金预算表</t>
    <phoneticPr fontId="1" type="noConversion"/>
  </si>
  <si>
    <t>一次性缴费117万,按年缴费参保426万</t>
  </si>
  <si>
    <t xml:space="preserve">个人账户支出6600万：  
1、个账待遇支出每月人数30000人，月支出425万，计5100万；
2、个账转保退保等人数800人，支出1500万                                                       </t>
  </si>
  <si>
    <t>1、待遇支出19920万：月平均享受人数20500人，每月养老金支出1660万</t>
  </si>
  <si>
    <t>区财政补助24724万：                                             1、政府补贴新增参保人员800人，人均0.55万共440万，区财政负担70%计308万（按原鄞州口径计算）                                          2、弥补2018年基金缺口24416万</t>
  </si>
  <si>
    <t xml:space="preserve">               合     计</t>
  </si>
  <si>
    <t xml:space="preserve">             合     计</t>
  </si>
  <si>
    <t>海曙区2018年城镇居民养老保险基金预算表</t>
    <phoneticPr fontId="1" type="noConversion"/>
  </si>
  <si>
    <r>
      <t>2</t>
    </r>
    <r>
      <rPr>
        <sz val="12"/>
        <color theme="1"/>
        <rFont val="仿宋"/>
        <family val="3"/>
        <charset val="134"/>
      </rPr>
      <t>、退个账支出</t>
    </r>
    <r>
      <rPr>
        <sz val="12"/>
        <rFont val="仿宋"/>
        <family val="3"/>
        <charset val="134"/>
      </rPr>
      <t>10</t>
    </r>
    <r>
      <rPr>
        <sz val="12"/>
        <color theme="1"/>
        <rFont val="仿宋"/>
        <family val="3"/>
        <charset val="134"/>
      </rPr>
      <t>万：主要为</t>
    </r>
    <r>
      <rPr>
        <sz val="12"/>
        <rFont val="仿宋"/>
        <family val="3"/>
        <charset val="134"/>
      </rPr>
      <t>60</t>
    </r>
    <r>
      <rPr>
        <sz val="12"/>
        <color theme="1"/>
        <rFont val="仿宋"/>
        <family val="3"/>
        <charset val="134"/>
      </rPr>
      <t>周岁以上参保人员转入城乡居民养老保险，转基本等</t>
    </r>
  </si>
  <si>
    <r>
      <t>1</t>
    </r>
    <r>
      <rPr>
        <sz val="12"/>
        <color theme="1"/>
        <rFont val="仿宋"/>
        <family val="3"/>
        <charset val="134"/>
      </rPr>
      <t>、待遇支出</t>
    </r>
    <r>
      <rPr>
        <sz val="12"/>
        <rFont val="仿宋"/>
        <family val="3"/>
        <charset val="134"/>
      </rPr>
      <t>21</t>
    </r>
    <r>
      <rPr>
        <sz val="12"/>
        <color theme="1"/>
        <rFont val="仿宋"/>
        <family val="3"/>
        <charset val="134"/>
      </rPr>
      <t>万</t>
    </r>
    <r>
      <rPr>
        <sz val="12"/>
        <rFont val="仿宋"/>
        <family val="3"/>
        <charset val="134"/>
      </rPr>
      <t xml:space="preserve">: </t>
    </r>
    <r>
      <rPr>
        <sz val="12"/>
        <color theme="1"/>
        <rFont val="仿宋"/>
        <family val="3"/>
        <charset val="134"/>
      </rPr>
      <t>享受人数</t>
    </r>
    <r>
      <rPr>
        <sz val="12"/>
        <rFont val="仿宋"/>
        <family val="3"/>
        <charset val="134"/>
      </rPr>
      <t>24</t>
    </r>
    <r>
      <rPr>
        <sz val="12"/>
        <color theme="1"/>
        <rFont val="仿宋"/>
        <family val="3"/>
        <charset val="134"/>
      </rPr>
      <t>人</t>
    </r>
    <r>
      <rPr>
        <sz val="12"/>
        <color indexed="8"/>
        <rFont val="仿宋"/>
        <family val="3"/>
        <charset val="134"/>
      </rPr>
      <t>,每月养老金支出约1.7万元，计</t>
    </r>
    <r>
      <rPr>
        <sz val="12"/>
        <rFont val="仿宋"/>
        <family val="3"/>
        <charset val="134"/>
      </rPr>
      <t>21</t>
    </r>
    <r>
      <rPr>
        <sz val="12"/>
        <color theme="1"/>
        <rFont val="仿宋"/>
        <family val="3"/>
        <charset val="134"/>
      </rPr>
      <t>万</t>
    </r>
  </si>
  <si>
    <t xml:space="preserve">       合                计</t>
  </si>
  <si>
    <t xml:space="preserve">    合          计</t>
  </si>
  <si>
    <r>
      <t>1</t>
    </r>
    <r>
      <rPr>
        <sz val="12"/>
        <color theme="1"/>
        <rFont val="仿宋"/>
        <family val="3"/>
        <charset val="134"/>
      </rPr>
      <t>、待遇支出</t>
    </r>
    <r>
      <rPr>
        <sz val="12"/>
        <rFont val="仿宋"/>
        <family val="3"/>
        <charset val="134"/>
      </rPr>
      <t>560</t>
    </r>
    <r>
      <rPr>
        <sz val="12"/>
        <color theme="1"/>
        <rFont val="仿宋"/>
        <family val="3"/>
        <charset val="134"/>
      </rPr>
      <t>万：享受人数</t>
    </r>
    <r>
      <rPr>
        <sz val="12"/>
        <rFont val="仿宋"/>
        <family val="3"/>
        <charset val="134"/>
      </rPr>
      <t>630</t>
    </r>
    <r>
      <rPr>
        <sz val="12"/>
        <color theme="1"/>
        <rFont val="仿宋"/>
        <family val="3"/>
        <charset val="134"/>
      </rPr>
      <t>人，每月养老金支出</t>
    </r>
    <r>
      <rPr>
        <sz val="12"/>
        <color indexed="8"/>
        <rFont val="仿宋"/>
        <family val="3"/>
        <charset val="134"/>
      </rPr>
      <t>47万，</t>
    </r>
    <r>
      <rPr>
        <sz val="12"/>
        <color theme="1"/>
        <rFont val="仿宋"/>
        <family val="3"/>
        <charset val="134"/>
      </rPr>
      <t>共</t>
    </r>
    <r>
      <rPr>
        <b/>
        <sz val="12"/>
        <rFont val="仿宋"/>
        <family val="3"/>
        <charset val="134"/>
      </rPr>
      <t>560</t>
    </r>
    <r>
      <rPr>
        <sz val="12"/>
        <color theme="1"/>
        <rFont val="仿宋"/>
        <family val="3"/>
        <charset val="134"/>
      </rPr>
      <t>万</t>
    </r>
  </si>
  <si>
    <r>
      <t>2</t>
    </r>
    <r>
      <rPr>
        <sz val="12"/>
        <color theme="1"/>
        <rFont val="仿宋"/>
        <family val="3"/>
        <charset val="134"/>
      </rPr>
      <t>、退保支出</t>
    </r>
    <r>
      <rPr>
        <b/>
        <sz val="12"/>
        <rFont val="仿宋"/>
        <family val="3"/>
        <charset val="134"/>
      </rPr>
      <t>18</t>
    </r>
    <r>
      <rPr>
        <sz val="12"/>
        <color theme="1"/>
        <rFont val="仿宋"/>
        <family val="3"/>
        <charset val="134"/>
      </rPr>
      <t>万：主要为</t>
    </r>
    <r>
      <rPr>
        <sz val="12"/>
        <rFont val="仿宋"/>
        <family val="3"/>
        <charset val="134"/>
      </rPr>
      <t>60</t>
    </r>
    <r>
      <rPr>
        <sz val="12"/>
        <color theme="1"/>
        <rFont val="仿宋"/>
        <family val="3"/>
        <charset val="134"/>
      </rPr>
      <t>周岁以上参保人员转入城乡居民养老保险以及被转基本退个人账户。</t>
    </r>
    <r>
      <rPr>
        <sz val="12"/>
        <rFont val="仿宋"/>
        <family val="3"/>
        <charset val="134"/>
      </rPr>
      <t xml:space="preserve">                                      
</t>
    </r>
  </si>
  <si>
    <r>
      <t>3</t>
    </r>
    <r>
      <rPr>
        <sz val="12"/>
        <color theme="1"/>
        <rFont val="仿宋"/>
        <family val="3"/>
        <charset val="134"/>
      </rPr>
      <t>、丧葬费支出</t>
    </r>
    <r>
      <rPr>
        <b/>
        <sz val="12"/>
        <color indexed="8"/>
        <rFont val="仿宋"/>
        <family val="3"/>
        <charset val="134"/>
      </rPr>
      <t>2</t>
    </r>
    <r>
      <rPr>
        <sz val="12"/>
        <color theme="1"/>
        <rFont val="仿宋"/>
        <family val="3"/>
        <charset val="134"/>
      </rPr>
      <t>万</t>
    </r>
  </si>
  <si>
    <t>机关4000人，事业7300人</t>
  </si>
  <si>
    <t>400人×8000元×40月×12%=1536万（不同统筹区按照12%的比例划转，改革启动后调动人员一直未划转暂列）</t>
  </si>
  <si>
    <t>试点基金非事业人员：原海曙8人，海西片81人</t>
  </si>
  <si>
    <t xml:space="preserve">门诊基金人均支出580元，总支出13680万：
门诊医疗费支付限额A档4000元、B档3000元封顶，封顶线内按医院级别分社区医院、其他医院、三级医院基金支付比例分别为A档60%、45%、30%、B档50%、35%、20%。                                                                                                                  </t>
  </si>
  <si>
    <t xml:space="preserve">住院基金人均支出830元，总支出19600万：
住院医疗费起付标准按医院级别分别是三级医院1200元、其他医院600元、社区医院300元，最高支付限额分A、B档分别为30万、20万。婴幼儿及学生在起付标准至4万（含）以下的、4万以上至最高支付限额的，基金支付比例分别为80%、85%；成年居民A档比例为70%、75%；成年居民B档在A档基础上下浮5%。其中在社区医院就医的基金支付比例分别再上调5个百分点。                                                                                                                                                </t>
  </si>
  <si>
    <t>特病基金人均支出60元，总支出1420万：
最高支付限额分A、B档分别为25万、15万。封顶线内成年居民基金支付比例为70%，婴幼儿及学生基金支付比例为80%。　                                                                                                                            　</t>
  </si>
  <si>
    <t>海曙区2018年公务员医疗补助基金预算表</t>
    <phoneticPr fontId="1" type="noConversion"/>
  </si>
  <si>
    <t>合     计</t>
  </si>
  <si>
    <t>海曙区2018年机关子女医疗统筹基金预算表</t>
    <phoneticPr fontId="1" type="noConversion"/>
  </si>
  <si>
    <t>账目结余为912万，差额部分为2018年保费预收</t>
  </si>
  <si>
    <t>原有统筹参保人员2500人，8月份整体移交单位子女医疗统筹人员2600，另有区级单位调整调入人员子女700人，共计5800人。保费合计696万。</t>
  </si>
  <si>
    <t>1、社会保险补贴3468万：被征地人员社保补贴市级平均6500人，区级财政承担50%2964万，区级平均7000人，区财政负担60%，半年（2017年下半年，2018年起政策取消）504万</t>
  </si>
  <si>
    <t>4、培训补贴200万：外来和城镇人员就业培训补贴3000人，200万</t>
  </si>
  <si>
    <r>
      <t xml:space="preserve"> 1</t>
    </r>
    <r>
      <rPr>
        <sz val="12"/>
        <color theme="1"/>
        <rFont val="仿宋"/>
        <family val="3"/>
        <charset val="134"/>
      </rPr>
      <t>、社会保险费收入</t>
    </r>
  </si>
  <si>
    <r>
      <t>2</t>
    </r>
    <r>
      <rPr>
        <sz val="12"/>
        <color theme="1"/>
        <rFont val="仿宋"/>
        <family val="3"/>
        <charset val="134"/>
      </rPr>
      <t>、利息收入</t>
    </r>
  </si>
  <si>
    <r>
      <t>3</t>
    </r>
    <r>
      <rPr>
        <sz val="12"/>
        <color theme="1"/>
        <rFont val="仿宋"/>
        <family val="3"/>
        <charset val="134"/>
      </rPr>
      <t>、财政补助收入</t>
    </r>
  </si>
  <si>
    <t>无</t>
    <phoneticPr fontId="1" type="noConversion"/>
  </si>
  <si>
    <t>2018年基金转移性支出表</t>
    <phoneticPr fontId="1" type="noConversion"/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</si>
</sst>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_ "/>
    <numFmt numFmtId="177" formatCode="#,##0_ "/>
    <numFmt numFmtId="178" formatCode="0_ "/>
    <numFmt numFmtId="179" formatCode="0.0%"/>
    <numFmt numFmtId="180" formatCode="_ * #,##0_ ;_ * \-#,##0_ ;_ * &quot;-&quot;??_ ;_ @_ "/>
    <numFmt numFmtId="181" formatCode="0_);[Red]\(0\)"/>
  </numFmts>
  <fonts count="3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仿宋"/>
      <family val="3"/>
      <charset val="134"/>
    </font>
    <font>
      <sz val="11"/>
      <color theme="1"/>
      <name val="仿宋"/>
      <family val="3"/>
      <charset val="134"/>
    </font>
    <font>
      <b/>
      <sz val="18"/>
      <name val="仿宋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2"/>
      <color theme="1"/>
      <name val="仿宋"/>
      <family val="3"/>
      <charset val="134"/>
    </font>
    <font>
      <b/>
      <sz val="22"/>
      <name val="仿宋"/>
      <family val="3"/>
      <charset val="134"/>
    </font>
    <font>
      <b/>
      <sz val="11"/>
      <color theme="1"/>
      <name val="仿宋"/>
      <family val="3"/>
      <charset val="134"/>
    </font>
    <font>
      <sz val="9"/>
      <name val="仿宋"/>
      <family val="3"/>
      <charset val="134"/>
    </font>
    <font>
      <b/>
      <sz val="9"/>
      <name val="仿宋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b/>
      <sz val="22"/>
      <color theme="1"/>
      <name val="仿宋"/>
      <family val="3"/>
      <charset val="134"/>
    </font>
    <font>
      <sz val="12"/>
      <color theme="1"/>
      <name val="宋体"/>
      <family val="2"/>
      <charset val="134"/>
      <scheme val="minor"/>
    </font>
    <font>
      <sz val="22"/>
      <color theme="1"/>
      <name val="仿宋"/>
      <family val="3"/>
      <charset val="134"/>
    </font>
    <font>
      <b/>
      <sz val="22"/>
      <color indexed="8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10"/>
      <name val="仿宋"/>
      <family val="3"/>
      <charset val="134"/>
    </font>
    <font>
      <sz val="16"/>
      <name val="仿宋"/>
      <family val="3"/>
      <charset val="134"/>
    </font>
    <font>
      <b/>
      <sz val="16"/>
      <name val="仿宋"/>
      <family val="3"/>
      <charset val="134"/>
    </font>
    <font>
      <b/>
      <sz val="16"/>
      <color indexed="10"/>
      <name val="仿宋"/>
      <family val="3"/>
      <charset val="134"/>
    </font>
    <font>
      <sz val="16"/>
      <color indexed="10"/>
      <name val="仿宋"/>
      <family val="3"/>
      <charset val="134"/>
    </font>
    <font>
      <sz val="20"/>
      <color indexed="10"/>
      <name val="仿宋"/>
      <family val="3"/>
      <charset val="134"/>
    </font>
    <font>
      <sz val="12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  <font>
      <sz val="12"/>
      <color rgb="FFFF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</cellStyleXfs>
  <cellXfs count="46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0" fontId="5" fillId="0" borderId="0" xfId="0" quotePrefix="1" applyFont="1" applyAlignment="1">
      <alignment vertical="top"/>
    </xf>
    <xf numFmtId="0" fontId="7" fillId="0" borderId="2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vertical="top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quotePrefix="1" applyFont="1" applyAlignment="1">
      <alignment vertical="top"/>
    </xf>
    <xf numFmtId="0" fontId="8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10" fillId="0" borderId="2" xfId="0" applyFont="1" applyBorder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right" vertical="center" wrapText="1"/>
    </xf>
    <xf numFmtId="0" fontId="4" fillId="0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right" vertical="top" shrinkToFit="1"/>
    </xf>
    <xf numFmtId="0" fontId="11" fillId="0" borderId="0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center" wrapText="1" shrinkToFit="1"/>
    </xf>
    <xf numFmtId="178" fontId="6" fillId="0" borderId="2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right" vertical="top"/>
    </xf>
    <xf numFmtId="0" fontId="4" fillId="3" borderId="0" xfId="0" applyFont="1" applyFill="1" applyAlignment="1"/>
    <xf numFmtId="0" fontId="13" fillId="3" borderId="2" xfId="0" applyNumberFormat="1" applyFont="1" applyFill="1" applyBorder="1" applyAlignment="1" applyProtection="1">
      <alignment horizontal="center" vertical="center"/>
    </xf>
    <xf numFmtId="3" fontId="13" fillId="3" borderId="2" xfId="0" applyNumberFormat="1" applyFont="1" applyFill="1" applyBorder="1" applyAlignment="1" applyProtection="1">
      <alignment horizontal="right" vertical="center"/>
    </xf>
    <xf numFmtId="0" fontId="13" fillId="3" borderId="2" xfId="0" applyNumberFormat="1" applyFont="1" applyFill="1" applyBorder="1" applyAlignment="1" applyProtection="1">
      <alignment horizontal="left" vertical="center"/>
    </xf>
    <xf numFmtId="0" fontId="13" fillId="3" borderId="2" xfId="0" applyNumberFormat="1" applyFont="1" applyFill="1" applyBorder="1" applyAlignment="1" applyProtection="1">
      <alignment vertical="center"/>
    </xf>
    <xf numFmtId="3" fontId="4" fillId="3" borderId="0" xfId="0" applyNumberFormat="1" applyFont="1" applyFill="1" applyAlignment="1"/>
    <xf numFmtId="0" fontId="13" fillId="3" borderId="0" xfId="0" applyNumberFormat="1" applyFont="1" applyFill="1" applyAlignment="1" applyProtection="1">
      <alignment horizontal="right" vertical="center"/>
    </xf>
    <xf numFmtId="0" fontId="15" fillId="0" borderId="0" xfId="0" applyFont="1" applyAlignment="1"/>
    <xf numFmtId="0" fontId="14" fillId="0" borderId="2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right"/>
    </xf>
    <xf numFmtId="0" fontId="13" fillId="0" borderId="2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right" vertical="center"/>
    </xf>
    <xf numFmtId="0" fontId="13" fillId="0" borderId="2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Alignment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/>
    </xf>
    <xf numFmtId="3" fontId="13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15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Fill="1" applyAlignment="1"/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0" xfId="0" applyNumberFormat="1" applyFont="1" applyFill="1" applyAlignment="1" applyProtection="1">
      <alignment horizontal="center" vertical="center"/>
    </xf>
    <xf numFmtId="0" fontId="15" fillId="3" borderId="0" xfId="0" applyFont="1" applyFill="1" applyAlignment="1"/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9" fillId="0" borderId="0" xfId="0" applyFont="1">
      <alignment vertical="center"/>
    </xf>
    <xf numFmtId="0" fontId="8" fillId="3" borderId="2" xfId="0" applyFont="1" applyFill="1" applyBorder="1" applyAlignment="1">
      <alignment horizontal="center"/>
    </xf>
    <xf numFmtId="0" fontId="8" fillId="3" borderId="0" xfId="0" applyFont="1" applyFill="1" applyAlignment="1"/>
    <xf numFmtId="0" fontId="16" fillId="3" borderId="2" xfId="0" applyFont="1" applyFill="1" applyBorder="1" applyAlignment="1"/>
    <xf numFmtId="0" fontId="8" fillId="3" borderId="2" xfId="0" applyFont="1" applyFill="1" applyBorder="1" applyAlignment="1"/>
    <xf numFmtId="177" fontId="8" fillId="3" borderId="2" xfId="0" applyNumberFormat="1" applyFont="1" applyFill="1" applyBorder="1" applyAlignment="1"/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/>
    </xf>
    <xf numFmtId="0" fontId="14" fillId="0" borderId="2" xfId="0" applyNumberFormat="1" applyFont="1" applyFill="1" applyBorder="1" applyAlignment="1" applyProtection="1">
      <alignment horizontal="left" vertical="center"/>
    </xf>
    <xf numFmtId="0" fontId="13" fillId="0" borderId="2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3" fontId="14" fillId="3" borderId="2" xfId="0" applyNumberFormat="1" applyFont="1" applyFill="1" applyBorder="1" applyAlignment="1" applyProtection="1">
      <alignment horizontal="right" vertical="center"/>
    </xf>
    <xf numFmtId="0" fontId="4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4" fillId="3" borderId="2" xfId="0" applyNumberFormat="1" applyFont="1" applyFill="1" applyBorder="1" applyAlignment="1" applyProtection="1">
      <alignment horizontal="left" vertical="center"/>
    </xf>
    <xf numFmtId="0" fontId="14" fillId="0" borderId="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23" fillId="3" borderId="2" xfId="0" applyFont="1" applyFill="1" applyBorder="1" applyAlignment="1">
      <alignment horizontal="center"/>
    </xf>
    <xf numFmtId="3" fontId="14" fillId="0" borderId="2" xfId="0" applyNumberFormat="1" applyFont="1" applyFill="1" applyBorder="1" applyAlignment="1" applyProtection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80" fontId="7" fillId="0" borderId="2" xfId="1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80" fontId="6" fillId="0" borderId="2" xfId="1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 wrapText="1" shrinkToFit="1"/>
      <protection locked="0"/>
    </xf>
    <xf numFmtId="0" fontId="14" fillId="3" borderId="2" xfId="0" applyFont="1" applyFill="1" applyBorder="1" applyAlignment="1" applyProtection="1">
      <alignment horizontal="center" vertical="center" wrapText="1" shrinkToFi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180" fontId="14" fillId="0" borderId="2" xfId="1" applyNumberFormat="1" applyFont="1" applyBorder="1" applyProtection="1">
      <alignment vertical="center"/>
    </xf>
    <xf numFmtId="180" fontId="13" fillId="0" borderId="2" xfId="1" applyNumberFormat="1" applyFont="1" applyBorder="1" applyProtection="1">
      <alignment vertical="center"/>
    </xf>
    <xf numFmtId="180" fontId="13" fillId="0" borderId="2" xfId="1" applyNumberFormat="1" applyFont="1" applyBorder="1" applyProtection="1">
      <alignment vertical="center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180" fontId="14" fillId="0" borderId="2" xfId="1" applyNumberFormat="1" applyFont="1" applyFill="1" applyBorder="1" applyProtection="1">
      <alignment vertical="center"/>
    </xf>
    <xf numFmtId="180" fontId="13" fillId="0" borderId="2" xfId="1" applyNumberFormat="1" applyFont="1" applyFill="1" applyBorder="1" applyProtection="1">
      <alignment vertical="center"/>
      <protection locked="0"/>
    </xf>
    <xf numFmtId="180" fontId="13" fillId="0" borderId="2" xfId="1" applyNumberFormat="1" applyFont="1" applyFill="1" applyBorder="1" applyProtection="1">
      <alignment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30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180" fontId="30" fillId="0" borderId="0" xfId="1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80" fontId="6" fillId="0" borderId="2" xfId="1" applyNumberFormat="1" applyFont="1" applyBorder="1" applyAlignment="1" applyProtection="1">
      <alignment horizontal="right" vertical="center"/>
      <protection locked="0"/>
    </xf>
    <xf numFmtId="180" fontId="6" fillId="0" borderId="2" xfId="1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protection locked="0"/>
    </xf>
    <xf numFmtId="180" fontId="7" fillId="0" borderId="2" xfId="1" applyNumberFormat="1" applyFont="1" applyBorder="1" applyAlignment="1" applyProtection="1">
      <alignment horizontal="right" vertical="center"/>
    </xf>
    <xf numFmtId="0" fontId="31" fillId="0" borderId="0" xfId="0" applyFont="1" applyAlignment="1" applyProtection="1">
      <alignment horizontal="center" vertical="center"/>
      <protection locked="0"/>
    </xf>
    <xf numFmtId="178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178" fontId="8" fillId="0" borderId="2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178" fontId="8" fillId="0" borderId="2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  <protection locked="0"/>
    </xf>
    <xf numFmtId="178" fontId="8" fillId="0" borderId="2" xfId="0" applyNumberFormat="1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178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protection locked="0"/>
    </xf>
    <xf numFmtId="0" fontId="15" fillId="0" borderId="2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vertical="center"/>
      <protection locked="0"/>
    </xf>
    <xf numFmtId="178" fontId="35" fillId="0" borderId="2" xfId="3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178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36" fillId="0" borderId="2" xfId="3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36" fillId="0" borderId="4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178" fontId="8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81" fontId="8" fillId="0" borderId="2" xfId="0" applyNumberFormat="1" applyFont="1" applyBorder="1" applyAlignment="1" applyProtection="1">
      <alignment horizontal="center" vertical="center"/>
      <protection locked="0"/>
    </xf>
    <xf numFmtId="181" fontId="8" fillId="0" borderId="2" xfId="0" applyNumberFormat="1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justify" vertical="center"/>
      <protection locked="0"/>
    </xf>
    <xf numFmtId="0" fontId="35" fillId="0" borderId="2" xfId="0" applyFont="1" applyBorder="1" applyAlignment="1" applyProtection="1">
      <alignment horizontal="justify" vertical="center"/>
      <protection locked="0"/>
    </xf>
    <xf numFmtId="181" fontId="8" fillId="0" borderId="2" xfId="0" applyNumberFormat="1" applyFont="1" applyFill="1" applyBorder="1" applyAlignment="1" applyProtection="1">
      <alignment horizontal="center" vertical="center"/>
      <protection locked="0"/>
    </xf>
    <xf numFmtId="181" fontId="8" fillId="0" borderId="2" xfId="0" applyNumberFormat="1" applyFont="1" applyBorder="1" applyAlignment="1" applyProtection="1">
      <alignment vertical="center"/>
      <protection locked="0"/>
    </xf>
    <xf numFmtId="181" fontId="8" fillId="0" borderId="4" xfId="0" applyNumberFormat="1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36" fillId="0" borderId="2" xfId="0" applyFont="1" applyBorder="1" applyAlignment="1" applyProtection="1">
      <alignment horizontal="justify" vertical="center"/>
      <protection locked="0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0" xfId="4" applyFont="1" applyAlignment="1" applyProtection="1">
      <alignment horizontal="left" vertical="center"/>
      <protection locked="0"/>
    </xf>
    <xf numFmtId="0" fontId="6" fillId="0" borderId="0" xfId="4" applyFont="1" applyAlignment="1" applyProtection="1">
      <alignment horizontal="center" vertical="center" wrapText="1"/>
      <protection locked="0"/>
    </xf>
    <xf numFmtId="181" fontId="6" fillId="0" borderId="2" xfId="4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0" xfId="4" applyFont="1" applyAlignment="1" applyProtection="1">
      <alignment horizontal="right" vertical="center"/>
      <protection locked="0"/>
    </xf>
    <xf numFmtId="0" fontId="6" fillId="0" borderId="0" xfId="4" applyFont="1" applyAlignment="1" applyProtection="1">
      <alignment horizontal="left" vertical="center" wrapText="1"/>
      <protection locked="0"/>
    </xf>
    <xf numFmtId="0" fontId="7" fillId="0" borderId="0" xfId="4" applyFont="1" applyAlignment="1" applyProtection="1">
      <alignment horizontal="right" vertical="center" wrapText="1"/>
      <protection locked="0"/>
    </xf>
    <xf numFmtId="0" fontId="7" fillId="0" borderId="2" xfId="4" applyFont="1" applyBorder="1" applyAlignment="1" applyProtection="1">
      <alignment horizontal="center" vertical="center"/>
      <protection locked="0"/>
    </xf>
    <xf numFmtId="0" fontId="7" fillId="0" borderId="5" xfId="4" applyFont="1" applyBorder="1" applyAlignment="1" applyProtection="1">
      <alignment horizontal="center" vertical="center"/>
      <protection locked="0"/>
    </xf>
    <xf numFmtId="0" fontId="7" fillId="0" borderId="5" xfId="4" applyFont="1" applyBorder="1" applyAlignment="1" applyProtection="1">
      <alignment horizontal="center" vertical="center" wrapText="1"/>
      <protection locked="0"/>
    </xf>
    <xf numFmtId="0" fontId="7" fillId="0" borderId="7" xfId="4" applyFont="1" applyBorder="1" applyAlignment="1" applyProtection="1">
      <alignment horizontal="left" vertical="center"/>
      <protection locked="0"/>
    </xf>
    <xf numFmtId="181" fontId="6" fillId="0" borderId="10" xfId="4" applyNumberFormat="1" applyFont="1" applyBorder="1" applyAlignment="1" applyProtection="1">
      <alignment horizontal="center" vertical="center"/>
      <protection locked="0"/>
    </xf>
    <xf numFmtId="0" fontId="6" fillId="0" borderId="10" xfId="4" applyFont="1" applyBorder="1" applyAlignment="1" applyProtection="1">
      <alignment horizontal="left" vertical="center" wrapText="1"/>
      <protection locked="0"/>
    </xf>
    <xf numFmtId="0" fontId="35" fillId="0" borderId="10" xfId="4" applyFont="1" applyBorder="1" applyAlignment="1" applyProtection="1">
      <alignment horizontal="center" vertical="center"/>
    </xf>
    <xf numFmtId="49" fontId="6" fillId="0" borderId="4" xfId="4" applyNumberFormat="1" applyFont="1" applyBorder="1" applyAlignment="1" applyProtection="1">
      <alignment vertical="center" wrapText="1"/>
      <protection locked="0"/>
    </xf>
    <xf numFmtId="181" fontId="6" fillId="0" borderId="10" xfId="4" applyNumberFormat="1" applyFont="1" applyBorder="1" applyAlignment="1" applyProtection="1">
      <alignment horizontal="center" vertical="center"/>
    </xf>
    <xf numFmtId="0" fontId="8" fillId="0" borderId="7" xfId="4" applyFont="1" applyBorder="1" applyAlignment="1" applyProtection="1">
      <alignment horizontal="left" vertical="center"/>
      <protection locked="0"/>
    </xf>
    <xf numFmtId="181" fontId="6" fillId="0" borderId="2" xfId="7" applyNumberFormat="1" applyFont="1" applyBorder="1" applyAlignment="1" applyProtection="1">
      <alignment horizontal="center" vertical="center"/>
      <protection locked="0"/>
    </xf>
    <xf numFmtId="0" fontId="8" fillId="0" borderId="4" xfId="4" applyFont="1" applyBorder="1" applyAlignment="1" applyProtection="1">
      <alignment horizontal="left" vertical="center"/>
      <protection locked="0"/>
    </xf>
    <xf numFmtId="0" fontId="6" fillId="2" borderId="2" xfId="6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" xfId="4" applyFont="1" applyBorder="1" applyAlignment="1" applyProtection="1">
      <alignment horizontal="center" vertical="center"/>
      <protection locked="0"/>
    </xf>
    <xf numFmtId="0" fontId="6" fillId="0" borderId="2" xfId="4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2" xfId="8" applyFont="1" applyBorder="1" applyAlignment="1" applyProtection="1">
      <alignment horizontal="center" vertical="center"/>
      <protection locked="0"/>
    </xf>
    <xf numFmtId="0" fontId="6" fillId="0" borderId="10" xfId="4" applyFont="1" applyBorder="1" applyAlignment="1" applyProtection="1">
      <alignment horizontal="center" vertical="center"/>
      <protection locked="0"/>
    </xf>
    <xf numFmtId="178" fontId="8" fillId="0" borderId="10" xfId="4" applyNumberFormat="1" applyFont="1" applyBorder="1" applyAlignment="1" applyProtection="1">
      <alignment horizontal="center" vertical="center"/>
    </xf>
    <xf numFmtId="0" fontId="8" fillId="0" borderId="10" xfId="4" applyFont="1" applyBorder="1" applyAlignment="1" applyProtection="1">
      <alignment horizontal="left" vertical="center" wrapText="1"/>
      <protection locked="0"/>
    </xf>
    <xf numFmtId="181" fontId="8" fillId="0" borderId="10" xfId="4" applyNumberFormat="1" applyFont="1" applyBorder="1" applyAlignment="1" applyProtection="1">
      <alignment horizontal="center" vertical="center"/>
      <protection locked="0"/>
    </xf>
    <xf numFmtId="0" fontId="8" fillId="0" borderId="2" xfId="4" applyFont="1" applyBorder="1" applyAlignment="1" applyProtection="1">
      <alignment horizontal="left" vertical="center" wrapText="1"/>
      <protection locked="0"/>
    </xf>
    <xf numFmtId="181" fontId="8" fillId="0" borderId="10" xfId="4" applyNumberFormat="1" applyFont="1" applyBorder="1" applyAlignment="1" applyProtection="1">
      <alignment horizontal="center" vertical="center"/>
    </xf>
    <xf numFmtId="0" fontId="7" fillId="0" borderId="7" xfId="4" applyFont="1" applyBorder="1" applyAlignment="1" applyProtection="1">
      <alignment horizontal="center" vertical="center"/>
      <protection locked="0"/>
    </xf>
    <xf numFmtId="0" fontId="7" fillId="0" borderId="10" xfId="4" applyFont="1" applyBorder="1" applyAlignment="1" applyProtection="1">
      <alignment horizontal="center" vertical="center"/>
      <protection locked="0"/>
    </xf>
    <xf numFmtId="0" fontId="13" fillId="0" borderId="10" xfId="4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justify" vertical="top" wrapText="1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2" borderId="2" xfId="6" applyFont="1" applyFill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10" xfId="4" applyFont="1" applyBorder="1" applyAlignment="1" applyProtection="1">
      <alignment vertical="center" wrapText="1"/>
      <protection locked="0"/>
    </xf>
    <xf numFmtId="0" fontId="13" fillId="0" borderId="10" xfId="7" applyFont="1" applyBorder="1" applyAlignment="1" applyProtection="1">
      <alignment vertical="center" wrapText="1"/>
      <protection locked="0"/>
    </xf>
    <xf numFmtId="0" fontId="13" fillId="0" borderId="10" xfId="8" applyFont="1" applyBorder="1" applyAlignment="1" applyProtection="1">
      <alignment horizontal="left" vertical="center" wrapText="1"/>
      <protection locked="0"/>
    </xf>
    <xf numFmtId="49" fontId="7" fillId="0" borderId="2" xfId="4" applyNumberFormat="1" applyFont="1" applyBorder="1" applyAlignment="1" applyProtection="1">
      <alignment horizontal="center" vertical="center"/>
      <protection locked="0"/>
    </xf>
    <xf numFmtId="0" fontId="7" fillId="0" borderId="2" xfId="4" applyFont="1" applyBorder="1" applyAlignment="1" applyProtection="1">
      <alignment vertical="center"/>
      <protection locked="0"/>
    </xf>
    <xf numFmtId="178" fontId="6" fillId="0" borderId="2" xfId="4" applyNumberFormat="1" applyFont="1" applyBorder="1" applyAlignment="1" applyProtection="1">
      <alignment horizontal="center" vertical="center"/>
      <protection locked="0"/>
    </xf>
    <xf numFmtId="49" fontId="6" fillId="0" borderId="2" xfId="4" applyNumberFormat="1" applyFont="1" applyBorder="1" applyAlignment="1" applyProtection="1">
      <alignment vertical="center"/>
      <protection locked="0"/>
    </xf>
    <xf numFmtId="0" fontId="6" fillId="0" borderId="2" xfId="4" applyFont="1" applyBorder="1" applyAlignment="1" applyProtection="1">
      <alignment horizontal="center" vertical="center"/>
    </xf>
    <xf numFmtId="49" fontId="6" fillId="0" borderId="4" xfId="4" applyNumberFormat="1" applyFont="1" applyBorder="1" applyAlignment="1" applyProtection="1">
      <alignment vertical="center"/>
      <protection locked="0"/>
    </xf>
    <xf numFmtId="178" fontId="6" fillId="0" borderId="2" xfId="4" applyNumberFormat="1" applyFont="1" applyBorder="1" applyAlignment="1" applyProtection="1">
      <alignment horizontal="center" vertical="center"/>
    </xf>
    <xf numFmtId="0" fontId="6" fillId="0" borderId="2" xfId="4" applyFont="1" applyBorder="1" applyAlignment="1" applyProtection="1">
      <alignment vertical="center"/>
      <protection locked="0"/>
    </xf>
    <xf numFmtId="0" fontId="6" fillId="0" borderId="7" xfId="4" applyFont="1" applyBorder="1" applyAlignment="1" applyProtection="1">
      <alignment vertical="center"/>
      <protection locked="0"/>
    </xf>
    <xf numFmtId="49" fontId="6" fillId="0" borderId="7" xfId="4" applyNumberFormat="1" applyFont="1" applyBorder="1" applyAlignment="1" applyProtection="1">
      <alignment vertical="center" wrapText="1"/>
      <protection locked="0"/>
    </xf>
    <xf numFmtId="49" fontId="6" fillId="0" borderId="2" xfId="4" applyNumberFormat="1" applyFont="1" applyBorder="1" applyAlignment="1" applyProtection="1">
      <alignment vertical="center" wrapText="1"/>
      <protection locked="0"/>
    </xf>
    <xf numFmtId="0" fontId="6" fillId="0" borderId="0" xfId="4" applyFont="1" applyProtection="1">
      <protection locked="0"/>
    </xf>
    <xf numFmtId="49" fontId="6" fillId="0" borderId="0" xfId="4" applyNumberFormat="1" applyFont="1" applyProtection="1">
      <protection locked="0"/>
    </xf>
    <xf numFmtId="49" fontId="6" fillId="0" borderId="0" xfId="4" applyNumberFormat="1" applyFont="1" applyAlignment="1" applyProtection="1">
      <alignment horizontal="right" vertical="center"/>
      <protection locked="0"/>
    </xf>
    <xf numFmtId="0" fontId="7" fillId="0" borderId="0" xfId="4" applyFont="1" applyAlignment="1" applyProtection="1">
      <alignment horizontal="center"/>
      <protection locked="0"/>
    </xf>
    <xf numFmtId="49" fontId="7" fillId="0" borderId="0" xfId="4" applyNumberFormat="1" applyFont="1" applyAlignment="1" applyProtection="1">
      <alignment horizontal="right"/>
      <protection locked="0"/>
    </xf>
    <xf numFmtId="49" fontId="6" fillId="0" borderId="2" xfId="9" applyNumberFormat="1" applyFont="1" applyBorder="1" applyAlignment="1">
      <alignment vertical="center" wrapText="1"/>
    </xf>
    <xf numFmtId="0" fontId="8" fillId="0" borderId="2" xfId="4" applyFont="1" applyBorder="1" applyAlignment="1" applyProtection="1">
      <alignment horizontal="left" vertical="center"/>
      <protection locked="0"/>
    </xf>
    <xf numFmtId="178" fontId="6" fillId="0" borderId="2" xfId="10" applyNumberFormat="1" applyFont="1" applyBorder="1" applyAlignment="1" applyProtection="1">
      <alignment horizontal="center" vertical="center"/>
      <protection locked="0"/>
    </xf>
    <xf numFmtId="49" fontId="6" fillId="0" borderId="2" xfId="10" applyNumberFormat="1" applyFont="1" applyBorder="1" applyAlignment="1" applyProtection="1">
      <alignment vertical="center"/>
      <protection locked="0"/>
    </xf>
    <xf numFmtId="49" fontId="6" fillId="0" borderId="2" xfId="9" applyNumberFormat="1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49" fontId="8" fillId="0" borderId="2" xfId="4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Alignment="1">
      <alignment vertical="justify" wrapText="1"/>
    </xf>
    <xf numFmtId="49" fontId="8" fillId="0" borderId="0" xfId="0" applyNumberFormat="1" applyFont="1" applyAlignment="1">
      <alignment horizontal="right" wrapText="1"/>
    </xf>
    <xf numFmtId="0" fontId="37" fillId="0" borderId="11" xfId="0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7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49" fontId="35" fillId="0" borderId="12" xfId="0" applyNumberFormat="1" applyFont="1" applyBorder="1" applyAlignment="1">
      <alignment vertical="center" wrapText="1"/>
    </xf>
    <xf numFmtId="0" fontId="37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left" vertical="center" wrapText="1"/>
    </xf>
    <xf numFmtId="0" fontId="35" fillId="0" borderId="11" xfId="0" applyFont="1" applyBorder="1" applyAlignment="1">
      <alignment vertical="center" wrapText="1"/>
    </xf>
    <xf numFmtId="49" fontId="35" fillId="0" borderId="15" xfId="0" applyNumberFormat="1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49" fontId="35" fillId="0" borderId="13" xfId="0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19" xfId="0" applyFont="1" applyBorder="1" applyAlignment="1">
      <alignment vertical="center" wrapText="1"/>
    </xf>
    <xf numFmtId="49" fontId="35" fillId="0" borderId="11" xfId="0" applyNumberFormat="1" applyFont="1" applyBorder="1" applyAlignment="1">
      <alignment vertical="justify" wrapText="1"/>
    </xf>
    <xf numFmtId="49" fontId="35" fillId="0" borderId="11" xfId="0" applyNumberFormat="1" applyFont="1" applyBorder="1" applyAlignment="1">
      <alignment wrapText="1"/>
    </xf>
    <xf numFmtId="0" fontId="35" fillId="0" borderId="12" xfId="0" applyFont="1" applyBorder="1" applyAlignment="1">
      <alignment horizontal="left" vertical="center" wrapText="1"/>
    </xf>
    <xf numFmtId="49" fontId="8" fillId="0" borderId="0" xfId="0" applyNumberFormat="1" applyFont="1" applyAlignment="1">
      <alignment wrapText="1"/>
    </xf>
    <xf numFmtId="0" fontId="13" fillId="0" borderId="2" xfId="0" applyFont="1" applyFill="1" applyBorder="1" applyAlignment="1">
      <alignment vertical="center" wrapText="1"/>
    </xf>
    <xf numFmtId="49" fontId="36" fillId="0" borderId="11" xfId="0" applyNumberFormat="1" applyFont="1" applyBorder="1" applyAlignment="1">
      <alignment vertical="center" wrapText="1"/>
    </xf>
    <xf numFmtId="49" fontId="6" fillId="0" borderId="0" xfId="4" applyNumberFormat="1" applyFont="1" applyAlignment="1" applyProtection="1">
      <alignment vertical="justify" wrapText="1"/>
      <protection locked="0"/>
    </xf>
    <xf numFmtId="49" fontId="6" fillId="0" borderId="0" xfId="4" applyNumberFormat="1" applyFont="1" applyAlignment="1" applyProtection="1">
      <alignment horizontal="right" wrapText="1"/>
      <protection locked="0"/>
    </xf>
    <xf numFmtId="0" fontId="6" fillId="0" borderId="4" xfId="4" applyFont="1" applyBorder="1" applyAlignment="1" applyProtection="1">
      <alignment horizontal="center" vertical="center"/>
    </xf>
    <xf numFmtId="0" fontId="35" fillId="0" borderId="11" xfId="0" applyFont="1" applyBorder="1" applyAlignment="1" applyProtection="1">
      <alignment vertical="center" wrapText="1"/>
      <protection locked="0"/>
    </xf>
    <xf numFmtId="0" fontId="6" fillId="0" borderId="4" xfId="4" applyFont="1" applyBorder="1" applyAlignment="1" applyProtection="1">
      <alignment horizontal="center" vertical="center"/>
      <protection locked="0"/>
    </xf>
    <xf numFmtId="0" fontId="6" fillId="0" borderId="2" xfId="4" applyFont="1" applyBorder="1" applyProtection="1">
      <protection locked="0"/>
    </xf>
    <xf numFmtId="49" fontId="6" fillId="0" borderId="2" xfId="4" applyNumberFormat="1" applyFont="1" applyBorder="1" applyAlignment="1" applyProtection="1">
      <alignment vertical="justify" wrapText="1"/>
      <protection locked="0"/>
    </xf>
    <xf numFmtId="49" fontId="6" fillId="0" borderId="2" xfId="4" applyNumberFormat="1" applyFont="1" applyBorder="1" applyAlignment="1" applyProtection="1">
      <alignment horizontal="center" vertical="justify" wrapText="1"/>
      <protection locked="0"/>
    </xf>
    <xf numFmtId="0" fontId="6" fillId="0" borderId="21" xfId="4" applyFont="1" applyBorder="1" applyAlignment="1" applyProtection="1">
      <alignment horizontal="center" vertical="center"/>
      <protection locked="0"/>
    </xf>
    <xf numFmtId="49" fontId="6" fillId="0" borderId="2" xfId="4" applyNumberFormat="1" applyFont="1" applyBorder="1" applyAlignment="1" applyProtection="1">
      <alignment wrapText="1"/>
      <protection locked="0"/>
    </xf>
    <xf numFmtId="0" fontId="6" fillId="0" borderId="3" xfId="4" applyFont="1" applyBorder="1" applyAlignment="1" applyProtection="1">
      <alignment horizontal="center" vertical="center"/>
      <protection locked="0"/>
    </xf>
    <xf numFmtId="49" fontId="6" fillId="0" borderId="7" xfId="4" applyNumberFormat="1" applyFont="1" applyBorder="1" applyAlignment="1" applyProtection="1">
      <alignment vertical="justify" wrapText="1"/>
      <protection locked="0"/>
    </xf>
    <xf numFmtId="49" fontId="6" fillId="0" borderId="2" xfId="4" applyNumberFormat="1" applyFont="1" applyBorder="1" applyAlignment="1" applyProtection="1">
      <alignment horizontal="right" vertical="justify" wrapText="1"/>
      <protection locked="0"/>
    </xf>
    <xf numFmtId="49" fontId="6" fillId="0" borderId="0" xfId="4" applyNumberFormat="1" applyFont="1" applyAlignment="1" applyProtection="1">
      <alignment wrapText="1"/>
      <protection locked="0"/>
    </xf>
    <xf numFmtId="49" fontId="7" fillId="0" borderId="2" xfId="4" applyNumberFormat="1" applyFont="1" applyBorder="1" applyAlignment="1" applyProtection="1">
      <alignment horizontal="center" vertical="center" wrapText="1"/>
      <protection locked="0"/>
    </xf>
    <xf numFmtId="49" fontId="8" fillId="0" borderId="4" xfId="4" applyNumberFormat="1" applyFont="1" applyBorder="1" applyAlignment="1" applyProtection="1">
      <alignment vertical="center" wrapText="1"/>
      <protection locked="0"/>
    </xf>
    <xf numFmtId="0" fontId="7" fillId="0" borderId="4" xfId="4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6" fillId="0" borderId="9" xfId="4" applyFont="1" applyBorder="1" applyAlignment="1" applyProtection="1">
      <alignment vertical="center" wrapText="1"/>
      <protection locked="0"/>
    </xf>
    <xf numFmtId="0" fontId="7" fillId="0" borderId="2" xfId="4" applyFont="1" applyFill="1" applyBorder="1" applyAlignment="1" applyProtection="1">
      <alignment horizontal="center" vertical="center"/>
      <protection locked="0"/>
    </xf>
    <xf numFmtId="0" fontId="5" fillId="0" borderId="0" xfId="0" quotePrefix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13" fillId="3" borderId="0" xfId="0" applyNumberFormat="1" applyFont="1" applyFill="1" applyAlignment="1" applyProtection="1">
      <alignment horizontal="right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2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right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178" fontId="6" fillId="0" borderId="4" xfId="0" applyNumberFormat="1" applyFont="1" applyBorder="1" applyAlignment="1" applyProtection="1">
      <alignment horizontal="center" vertical="center"/>
      <protection locked="0"/>
    </xf>
    <xf numFmtId="178" fontId="6" fillId="0" borderId="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178" fontId="6" fillId="0" borderId="4" xfId="0" applyNumberFormat="1" applyFont="1" applyBorder="1" applyAlignment="1" applyProtection="1">
      <alignment horizontal="center" vertical="center" wrapText="1"/>
      <protection locked="0"/>
    </xf>
    <xf numFmtId="178" fontId="6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178" fontId="8" fillId="0" borderId="4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178" fontId="8" fillId="0" borderId="4" xfId="0" applyNumberFormat="1" applyFont="1" applyBorder="1" applyAlignment="1" applyProtection="1">
      <alignment horizontal="center" vertical="center"/>
      <protection locked="0"/>
    </xf>
    <xf numFmtId="178" fontId="8" fillId="0" borderId="9" xfId="0" applyNumberFormat="1" applyFont="1" applyBorder="1" applyAlignment="1" applyProtection="1">
      <alignment horizontal="center" vertical="center"/>
      <protection locked="0"/>
    </xf>
    <xf numFmtId="178" fontId="8" fillId="0" borderId="7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35" fillId="0" borderId="4" xfId="2" applyFont="1" applyBorder="1" applyAlignment="1" applyProtection="1">
      <alignment horizontal="center" vertical="center" wrapText="1"/>
      <protection locked="0"/>
    </xf>
    <xf numFmtId="0" fontId="35" fillId="0" borderId="9" xfId="2" applyFont="1" applyBorder="1" applyAlignment="1" applyProtection="1">
      <alignment horizontal="center" vertical="center" wrapText="1"/>
      <protection locked="0"/>
    </xf>
    <xf numFmtId="0" fontId="35" fillId="0" borderId="7" xfId="2" applyFont="1" applyBorder="1" applyAlignment="1" applyProtection="1">
      <alignment horizontal="center" vertical="center" wrapText="1"/>
      <protection locked="0"/>
    </xf>
    <xf numFmtId="0" fontId="36" fillId="0" borderId="9" xfId="0" applyFont="1" applyBorder="1" applyAlignment="1" applyProtection="1">
      <alignment horizontal="left" vertical="center" wrapText="1"/>
      <protection locked="0"/>
    </xf>
    <xf numFmtId="0" fontId="36" fillId="0" borderId="7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181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35" fillId="0" borderId="4" xfId="0" applyFont="1" applyBorder="1" applyAlignment="1" applyProtection="1">
      <alignment horizontal="left" vertical="center" wrapText="1"/>
      <protection locked="0"/>
    </xf>
    <xf numFmtId="0" fontId="35" fillId="0" borderId="9" xfId="0" applyFont="1" applyBorder="1" applyAlignment="1" applyProtection="1">
      <alignment horizontal="left" vertical="center" wrapText="1"/>
      <protection locked="0"/>
    </xf>
    <xf numFmtId="0" fontId="35" fillId="0" borderId="7" xfId="0" applyFont="1" applyBorder="1" applyAlignment="1" applyProtection="1">
      <alignment horizontal="left" vertical="center" wrapText="1"/>
      <protection locked="0"/>
    </xf>
    <xf numFmtId="181" fontId="8" fillId="0" borderId="4" xfId="0" applyNumberFormat="1" applyFont="1" applyBorder="1" applyAlignment="1" applyProtection="1">
      <alignment horizontal="center" vertical="center"/>
      <protection locked="0"/>
    </xf>
    <xf numFmtId="181" fontId="8" fillId="0" borderId="9" xfId="0" applyNumberFormat="1" applyFont="1" applyBorder="1" applyAlignment="1" applyProtection="1">
      <alignment horizontal="center" vertical="center"/>
      <protection locked="0"/>
    </xf>
    <xf numFmtId="0" fontId="6" fillId="0" borderId="4" xfId="4" applyFont="1" applyBorder="1" applyAlignment="1" applyProtection="1">
      <alignment horizontal="left" vertical="center"/>
      <protection locked="0"/>
    </xf>
    <xf numFmtId="0" fontId="6" fillId="0" borderId="9" xfId="4" applyFont="1" applyBorder="1" applyAlignment="1" applyProtection="1">
      <alignment horizontal="left" vertical="center"/>
      <protection locked="0"/>
    </xf>
    <xf numFmtId="0" fontId="6" fillId="0" borderId="7" xfId="4" applyFont="1" applyBorder="1" applyAlignment="1" applyProtection="1">
      <alignment horizontal="left" vertical="center"/>
      <protection locked="0"/>
    </xf>
    <xf numFmtId="0" fontId="6" fillId="0" borderId="4" xfId="5" applyFont="1" applyBorder="1" applyAlignment="1" applyProtection="1">
      <alignment horizontal="center" vertical="center"/>
      <protection locked="0"/>
    </xf>
    <xf numFmtId="0" fontId="6" fillId="0" borderId="9" xfId="5" applyFont="1" applyBorder="1" applyAlignment="1" applyProtection="1">
      <alignment horizontal="center" vertical="center"/>
      <protection locked="0"/>
    </xf>
    <xf numFmtId="0" fontId="6" fillId="0" borderId="7" xfId="5" applyFont="1" applyBorder="1" applyAlignment="1" applyProtection="1">
      <alignment horizontal="center" vertical="center"/>
      <protection locked="0"/>
    </xf>
    <xf numFmtId="0" fontId="13" fillId="2" borderId="4" xfId="6" applyFont="1" applyFill="1" applyBorder="1" applyAlignment="1" applyProtection="1">
      <alignment vertical="center" wrapText="1"/>
      <protection locked="0"/>
    </xf>
    <xf numFmtId="0" fontId="13" fillId="2" borderId="7" xfId="6" applyFont="1" applyFill="1" applyBorder="1" applyAlignment="1" applyProtection="1">
      <alignment vertical="center" wrapText="1"/>
      <protection locked="0"/>
    </xf>
    <xf numFmtId="0" fontId="8" fillId="0" borderId="4" xfId="4" applyFont="1" applyBorder="1" applyAlignment="1" applyProtection="1">
      <alignment horizontal="left" vertical="center"/>
      <protection locked="0"/>
    </xf>
    <xf numFmtId="0" fontId="8" fillId="0" borderId="9" xfId="4" applyFont="1" applyBorder="1" applyAlignment="1" applyProtection="1">
      <alignment horizontal="left" vertical="center"/>
      <protection locked="0"/>
    </xf>
    <xf numFmtId="0" fontId="8" fillId="0" borderId="7" xfId="4" applyFont="1" applyBorder="1" applyAlignment="1" applyProtection="1">
      <alignment horizontal="left" vertical="center"/>
      <protection locked="0"/>
    </xf>
    <xf numFmtId="0" fontId="6" fillId="0" borderId="4" xfId="6" applyFont="1" applyBorder="1" applyAlignment="1" applyProtection="1">
      <alignment horizontal="center" vertical="center" wrapText="1"/>
      <protection locked="0"/>
    </xf>
    <xf numFmtId="0" fontId="6" fillId="0" borderId="9" xfId="6" applyFont="1" applyBorder="1" applyAlignment="1" applyProtection="1">
      <alignment horizontal="center" vertical="center" wrapText="1"/>
      <protection locked="0"/>
    </xf>
    <xf numFmtId="0" fontId="6" fillId="0" borderId="7" xfId="6" applyFont="1" applyBorder="1" applyAlignment="1" applyProtection="1">
      <alignment horizontal="center" vertical="center" wrapText="1"/>
      <protection locked="0"/>
    </xf>
    <xf numFmtId="49" fontId="13" fillId="0" borderId="4" xfId="7" applyNumberFormat="1" applyFont="1" applyBorder="1" applyAlignment="1" applyProtection="1">
      <alignment vertical="center" wrapText="1"/>
      <protection locked="0"/>
    </xf>
    <xf numFmtId="49" fontId="13" fillId="0" borderId="7" xfId="7" applyNumberFormat="1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4" applyFont="1" applyBorder="1" applyAlignment="1" applyProtection="1">
      <alignment horizontal="center" vertical="center"/>
      <protection locked="0"/>
    </xf>
    <xf numFmtId="0" fontId="6" fillId="0" borderId="9" xfId="4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49" fontId="6" fillId="0" borderId="4" xfId="4" applyNumberFormat="1" applyFont="1" applyBorder="1" applyAlignment="1" applyProtection="1">
      <alignment vertical="center" wrapText="1"/>
      <protection locked="0"/>
    </xf>
    <xf numFmtId="49" fontId="6" fillId="0" borderId="9" xfId="4" applyNumberFormat="1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178" fontId="6" fillId="0" borderId="4" xfId="4" applyNumberFormat="1" applyFont="1" applyBorder="1" applyAlignment="1" applyProtection="1">
      <alignment horizontal="center" vertical="center"/>
      <protection locked="0"/>
    </xf>
    <xf numFmtId="178" fontId="6" fillId="0" borderId="9" xfId="4" applyNumberFormat="1" applyFont="1" applyBorder="1" applyAlignment="1" applyProtection="1">
      <alignment horizontal="center" vertical="center"/>
      <protection locked="0"/>
    </xf>
    <xf numFmtId="49" fontId="6" fillId="0" borderId="4" xfId="4" applyNumberFormat="1" applyFont="1" applyBorder="1" applyAlignment="1" applyProtection="1">
      <alignment horizontal="left" vertical="center" wrapText="1"/>
      <protection locked="0"/>
    </xf>
    <xf numFmtId="49" fontId="6" fillId="0" borderId="9" xfId="4" applyNumberFormat="1" applyFont="1" applyBorder="1" applyAlignment="1" applyProtection="1">
      <alignment horizontal="left" vertical="center" wrapText="1"/>
      <protection locked="0"/>
    </xf>
    <xf numFmtId="49" fontId="6" fillId="0" borderId="7" xfId="4" applyNumberFormat="1" applyFont="1" applyBorder="1" applyAlignment="1" applyProtection="1">
      <alignment horizontal="left" vertical="center" wrapText="1"/>
      <protection locked="0"/>
    </xf>
    <xf numFmtId="0" fontId="6" fillId="0" borderId="2" xfId="9" applyFont="1" applyBorder="1" applyAlignment="1" applyProtection="1">
      <alignment horizontal="center" vertical="center"/>
      <protection locked="0"/>
    </xf>
    <xf numFmtId="49" fontId="6" fillId="0" borderId="2" xfId="9" applyNumberFormat="1" applyFont="1" applyBorder="1" applyAlignment="1">
      <alignment vertical="center" wrapText="1"/>
    </xf>
    <xf numFmtId="178" fontId="6" fillId="0" borderId="4" xfId="10" applyNumberFormat="1" applyFont="1" applyBorder="1" applyAlignment="1" applyProtection="1">
      <alignment horizontal="center" vertical="center"/>
      <protection locked="0"/>
    </xf>
    <xf numFmtId="178" fontId="6" fillId="0" borderId="9" xfId="10" applyNumberFormat="1" applyFont="1" applyBorder="1" applyAlignment="1" applyProtection="1">
      <alignment horizontal="center" vertical="center"/>
      <protection locked="0"/>
    </xf>
    <xf numFmtId="49" fontId="6" fillId="0" borderId="4" xfId="10" applyNumberFormat="1" applyFont="1" applyBorder="1" applyAlignment="1" applyProtection="1">
      <alignment vertical="center" wrapText="1"/>
      <protection locked="0"/>
    </xf>
    <xf numFmtId="49" fontId="6" fillId="0" borderId="9" xfId="10" applyNumberFormat="1" applyFont="1" applyBorder="1" applyAlignment="1" applyProtection="1">
      <alignment vertical="center" wrapText="1"/>
      <protection locked="0"/>
    </xf>
    <xf numFmtId="49" fontId="6" fillId="0" borderId="2" xfId="9" applyNumberFormat="1" applyFont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35" fillId="0" borderId="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0" xfId="11" applyFont="1" applyBorder="1" applyAlignment="1" applyProtection="1">
      <alignment horizontal="center" vertical="center"/>
      <protection locked="0"/>
    </xf>
    <xf numFmtId="0" fontId="6" fillId="0" borderId="21" xfId="11" applyFont="1" applyBorder="1" applyAlignment="1" applyProtection="1">
      <alignment horizontal="center" vertical="center"/>
      <protection locked="0"/>
    </xf>
    <xf numFmtId="0" fontId="6" fillId="0" borderId="9" xfId="11" applyFont="1" applyBorder="1" applyAlignment="1" applyProtection="1">
      <alignment horizontal="center" vertical="center"/>
      <protection locked="0"/>
    </xf>
    <xf numFmtId="49" fontId="6" fillId="0" borderId="4" xfId="11" applyNumberFormat="1" applyFont="1" applyBorder="1" applyAlignment="1" applyProtection="1">
      <alignment horizontal="left" vertical="center" wrapText="1"/>
      <protection locked="0"/>
    </xf>
    <xf numFmtId="49" fontId="6" fillId="0" borderId="9" xfId="11" applyNumberFormat="1" applyFont="1" applyBorder="1" applyAlignment="1" applyProtection="1">
      <alignment horizontal="left" vertical="center" wrapText="1"/>
      <protection locked="0"/>
    </xf>
    <xf numFmtId="49" fontId="6" fillId="0" borderId="7" xfId="11" applyNumberFormat="1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4" xfId="4" applyNumberFormat="1" applyFont="1" applyBorder="1" applyAlignment="1" applyProtection="1">
      <alignment horizontal="left" vertical="center" wrapText="1"/>
      <protection locked="0"/>
    </xf>
    <xf numFmtId="0" fontId="8" fillId="0" borderId="9" xfId="4" applyNumberFormat="1" applyFont="1" applyBorder="1" applyAlignment="1" applyProtection="1">
      <alignment horizontal="left" vertical="center" wrapText="1"/>
      <protection locked="0"/>
    </xf>
    <xf numFmtId="0" fontId="8" fillId="0" borderId="7" xfId="4" applyNumberFormat="1" applyFont="1" applyBorder="1" applyAlignment="1" applyProtection="1">
      <alignment horizontal="left" vertical="center" wrapText="1"/>
      <protection locked="0"/>
    </xf>
    <xf numFmtId="0" fontId="38" fillId="0" borderId="9" xfId="0" applyFont="1" applyBorder="1" applyAlignment="1" applyProtection="1">
      <alignment horizontal="left" vertical="center" wrapText="1"/>
      <protection locked="0"/>
    </xf>
    <xf numFmtId="0" fontId="38" fillId="0" borderId="7" xfId="0" applyFont="1" applyBorder="1" applyAlignment="1" applyProtection="1">
      <alignment horizontal="left" vertical="center" wrapText="1"/>
      <protection locked="0"/>
    </xf>
  </cellXfs>
  <cellStyles count="12">
    <cellStyle name="常规" xfId="0" builtinId="0"/>
    <cellStyle name="常规 2 4" xfId="3"/>
    <cellStyle name="常规 2 5" xfId="2"/>
    <cellStyle name="常规 3" xfId="6"/>
    <cellStyle name="常规_基金预算Microsoft Excel 工作表" xfId="4"/>
    <cellStyle name="常规_基金预算Microsoft Excel 工作表 11" xfId="7"/>
    <cellStyle name="常规_基金预算Microsoft Excel 工作表 12" xfId="5"/>
    <cellStyle name="常规_基金预算Microsoft Excel 工作表 13" xfId="8"/>
    <cellStyle name="常规_基金预算Microsoft Excel 工作表 3" xfId="11"/>
    <cellStyle name="常规_基金预算Microsoft Excel 工作表 4" xfId="10"/>
    <cellStyle name="常规_基金预算Microsoft Excel 工作表 5" xfId="9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20154;&#31038;&#23616;&#31038;&#20445;&#22522;&#37329;&#39044;&#31639;&#65288;1.15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汇总表"/>
      <sheetName val="基金预算统计表"/>
      <sheetName val="财政补助表"/>
      <sheetName val="城乡居保"/>
      <sheetName val="被征地养老"/>
      <sheetName val="城镇居民养老"/>
      <sheetName val="新型农村养老"/>
      <sheetName val="机关事业养老"/>
      <sheetName val="事业养老 (区级)"/>
      <sheetName val="城乡居民"/>
      <sheetName val="公补金"/>
      <sheetName val="机关子女"/>
      <sheetName val="就业专项"/>
      <sheetName val="其他养老专项"/>
      <sheetName val="其他医疗专项"/>
    </sheetNames>
    <sheetDataSet>
      <sheetData sheetId="0" refreshError="1"/>
      <sheetData sheetId="1" refreshError="1"/>
      <sheetData sheetId="2">
        <row r="22">
          <cell r="D22">
            <v>25000</v>
          </cell>
          <cell r="E22">
            <v>55915</v>
          </cell>
          <cell r="F22">
            <v>431</v>
          </cell>
          <cell r="G22">
            <v>146987</v>
          </cell>
          <cell r="H22">
            <v>3072</v>
          </cell>
          <cell r="I22">
            <v>0</v>
          </cell>
          <cell r="K22">
            <v>202263</v>
          </cell>
          <cell r="L22">
            <v>1536</v>
          </cell>
          <cell r="M22">
            <v>383</v>
          </cell>
          <cell r="N22">
            <v>800</v>
          </cell>
        </row>
      </sheetData>
      <sheetData sheetId="3" refreshError="1"/>
      <sheetData sheetId="4">
        <row r="4">
          <cell r="B4">
            <v>2315</v>
          </cell>
        </row>
        <row r="5">
          <cell r="E5">
            <v>22403</v>
          </cell>
        </row>
        <row r="6">
          <cell r="B6">
            <v>543</v>
          </cell>
        </row>
        <row r="10">
          <cell r="B10">
            <v>90</v>
          </cell>
        </row>
        <row r="11">
          <cell r="B11">
            <v>21813</v>
          </cell>
        </row>
      </sheetData>
      <sheetData sheetId="5">
        <row r="4">
          <cell r="B4">
            <v>1673</v>
          </cell>
        </row>
        <row r="5">
          <cell r="E5">
            <v>26700</v>
          </cell>
        </row>
        <row r="11">
          <cell r="B11">
            <v>2880</v>
          </cell>
        </row>
        <row r="12">
          <cell r="B12">
            <v>70</v>
          </cell>
        </row>
        <row r="13">
          <cell r="B13">
            <v>25001</v>
          </cell>
        </row>
      </sheetData>
      <sheetData sheetId="6">
        <row r="4">
          <cell r="B4">
            <v>515</v>
          </cell>
        </row>
        <row r="5">
          <cell r="E5">
            <v>31</v>
          </cell>
        </row>
        <row r="7">
          <cell r="B7">
            <v>6</v>
          </cell>
        </row>
      </sheetData>
      <sheetData sheetId="7">
        <row r="4">
          <cell r="B4">
            <v>64</v>
          </cell>
        </row>
        <row r="5">
          <cell r="E5">
            <v>580</v>
          </cell>
        </row>
        <row r="10">
          <cell r="B10">
            <v>3</v>
          </cell>
        </row>
        <row r="11">
          <cell r="B11">
            <v>700</v>
          </cell>
        </row>
      </sheetData>
      <sheetData sheetId="8">
        <row r="4">
          <cell r="B4">
            <v>3572</v>
          </cell>
        </row>
        <row r="5">
          <cell r="E5">
            <v>79412</v>
          </cell>
        </row>
        <row r="6">
          <cell r="B6">
            <v>41579</v>
          </cell>
        </row>
        <row r="13">
          <cell r="B13">
            <v>110</v>
          </cell>
          <cell r="E13">
            <v>1536</v>
          </cell>
        </row>
        <row r="14">
          <cell r="B14">
            <v>37000</v>
          </cell>
        </row>
        <row r="15">
          <cell r="B15">
            <v>3072</v>
          </cell>
        </row>
      </sheetData>
      <sheetData sheetId="9">
        <row r="4">
          <cell r="B4">
            <v>12</v>
          </cell>
        </row>
        <row r="5">
          <cell r="E5">
            <v>217</v>
          </cell>
        </row>
        <row r="6">
          <cell r="B6">
            <v>114</v>
          </cell>
        </row>
        <row r="13">
          <cell r="B13">
            <v>2</v>
          </cell>
        </row>
        <row r="14">
          <cell r="B14">
            <v>150</v>
          </cell>
        </row>
      </sheetData>
      <sheetData sheetId="10">
        <row r="5">
          <cell r="B5">
            <v>4770</v>
          </cell>
        </row>
        <row r="6">
          <cell r="E6">
            <v>35555</v>
          </cell>
        </row>
        <row r="7">
          <cell r="B7">
            <v>9073</v>
          </cell>
        </row>
        <row r="8">
          <cell r="B8">
            <v>40</v>
          </cell>
        </row>
        <row r="9">
          <cell r="B9">
            <v>26506</v>
          </cell>
        </row>
        <row r="14">
          <cell r="E14">
            <v>383</v>
          </cell>
        </row>
        <row r="15">
          <cell r="E15">
            <v>800</v>
          </cell>
        </row>
      </sheetData>
      <sheetData sheetId="11">
        <row r="5">
          <cell r="B5">
            <v>11728</v>
          </cell>
        </row>
        <row r="6">
          <cell r="E6">
            <v>700</v>
          </cell>
        </row>
        <row r="7">
          <cell r="B7">
            <v>1030</v>
          </cell>
        </row>
        <row r="12">
          <cell r="B12">
            <v>110</v>
          </cell>
        </row>
      </sheetData>
      <sheetData sheetId="12">
        <row r="6">
          <cell r="B6">
            <v>204</v>
          </cell>
        </row>
        <row r="7">
          <cell r="E7">
            <v>848</v>
          </cell>
        </row>
        <row r="8">
          <cell r="B8">
            <v>696</v>
          </cell>
        </row>
      </sheetData>
      <sheetData sheetId="13">
        <row r="5">
          <cell r="B5">
            <v>147</v>
          </cell>
        </row>
        <row r="6">
          <cell r="E6">
            <v>4916</v>
          </cell>
        </row>
        <row r="9">
          <cell r="B9">
            <v>4916</v>
          </cell>
        </row>
      </sheetData>
      <sheetData sheetId="14">
        <row r="5">
          <cell r="B5">
            <v>0</v>
          </cell>
        </row>
        <row r="6">
          <cell r="E6">
            <v>30361</v>
          </cell>
        </row>
        <row r="9">
          <cell r="B9">
            <v>30361</v>
          </cell>
        </row>
      </sheetData>
      <sheetData sheetId="15">
        <row r="6">
          <cell r="E6">
            <v>540</v>
          </cell>
        </row>
        <row r="9">
          <cell r="B9">
            <v>540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sqref="A1:G1"/>
    </sheetView>
  </sheetViews>
  <sheetFormatPr defaultRowHeight="20.25" customHeight="1"/>
  <cols>
    <col min="1" max="1" width="38.25" style="1" customWidth="1"/>
    <col min="2" max="4" width="12.625" style="1" customWidth="1"/>
    <col min="5" max="5" width="13.5" style="1" customWidth="1"/>
    <col min="6" max="7" width="12.625" style="1" customWidth="1"/>
    <col min="8" max="16384" width="9" style="1"/>
  </cols>
  <sheetData>
    <row r="1" spans="1:7" ht="27.75" customHeight="1">
      <c r="A1" s="335" t="s">
        <v>607</v>
      </c>
      <c r="B1" s="335"/>
      <c r="C1" s="335"/>
      <c r="D1" s="335"/>
      <c r="E1" s="335"/>
      <c r="F1" s="335"/>
      <c r="G1" s="335"/>
    </row>
    <row r="2" spans="1:7" ht="20.25" customHeight="1">
      <c r="A2" s="333"/>
      <c r="B2" s="334"/>
      <c r="C2" s="334"/>
      <c r="D2" s="334"/>
      <c r="E2" s="334"/>
    </row>
    <row r="3" spans="1:7" ht="20.25" customHeight="1">
      <c r="A3" s="336" t="s">
        <v>0</v>
      </c>
      <c r="B3" s="336"/>
      <c r="C3" s="336"/>
      <c r="D3" s="336"/>
      <c r="E3" s="336"/>
      <c r="F3" s="336"/>
      <c r="G3" s="336"/>
    </row>
    <row r="4" spans="1:7" ht="18.95" customHeight="1">
      <c r="A4" s="2" t="s">
        <v>89</v>
      </c>
      <c r="B4" s="2" t="s">
        <v>90</v>
      </c>
      <c r="C4" s="2" t="s">
        <v>91</v>
      </c>
      <c r="D4" s="2" t="s">
        <v>88</v>
      </c>
      <c r="E4" s="2" t="s">
        <v>142</v>
      </c>
      <c r="F4" s="3" t="s">
        <v>92</v>
      </c>
      <c r="G4" s="3" t="s">
        <v>93</v>
      </c>
    </row>
    <row r="5" spans="1:7" ht="18.95" customHeight="1">
      <c r="A5" s="4" t="s">
        <v>103</v>
      </c>
      <c r="B5" s="4">
        <f>SUM(B6:B12)</f>
        <v>648100</v>
      </c>
      <c r="C5" s="4">
        <f t="shared" ref="C5:D5" si="0">SUM(C6:C12)</f>
        <v>708800</v>
      </c>
      <c r="D5" s="4">
        <f t="shared" si="0"/>
        <v>708210</v>
      </c>
      <c r="E5" s="8">
        <f>D5/C5</f>
        <v>0.99916760722347631</v>
      </c>
      <c r="F5" s="4">
        <v>616304</v>
      </c>
      <c r="G5" s="5">
        <v>14.912445805965888</v>
      </c>
    </row>
    <row r="6" spans="1:7" ht="18.95" customHeight="1">
      <c r="A6" s="4" t="s">
        <v>105</v>
      </c>
      <c r="B6" s="4">
        <v>5600</v>
      </c>
      <c r="C6" s="4">
        <v>7382</v>
      </c>
      <c r="D6" s="4">
        <v>7561</v>
      </c>
      <c r="E6" s="8">
        <f t="shared" ref="E6:E52" si="1">D6/C6</f>
        <v>1.0242481712273097</v>
      </c>
      <c r="F6" s="4">
        <v>3890</v>
      </c>
      <c r="G6" s="5">
        <v>94.370179948586113</v>
      </c>
    </row>
    <row r="7" spans="1:7" ht="18.95" customHeight="1">
      <c r="A7" s="4" t="s">
        <v>106</v>
      </c>
      <c r="B7" s="4">
        <v>297900</v>
      </c>
      <c r="C7" s="4">
        <v>240000</v>
      </c>
      <c r="D7" s="4">
        <v>241701</v>
      </c>
      <c r="E7" s="8">
        <f t="shared" si="1"/>
        <v>1.0070874999999999</v>
      </c>
      <c r="F7" s="4">
        <v>182281</v>
      </c>
      <c r="G7" s="5">
        <v>32.598021735671843</v>
      </c>
    </row>
    <row r="8" spans="1:7" ht="18.95" customHeight="1">
      <c r="A8" s="4" t="s">
        <v>107</v>
      </c>
      <c r="B8" s="4">
        <v>165600</v>
      </c>
      <c r="C8" s="4">
        <v>183152</v>
      </c>
      <c r="D8" s="4">
        <v>182267</v>
      </c>
      <c r="E8" s="8">
        <f t="shared" si="1"/>
        <v>0.99516794793395646</v>
      </c>
      <c r="F8" s="4">
        <v>165960</v>
      </c>
      <c r="G8" s="5">
        <v>9.8258616534104597</v>
      </c>
    </row>
    <row r="9" spans="1:7" ht="18.95" customHeight="1">
      <c r="A9" s="4" t="s">
        <v>108</v>
      </c>
      <c r="B9" s="4">
        <v>91000</v>
      </c>
      <c r="C9" s="4">
        <v>112200</v>
      </c>
      <c r="D9" s="4">
        <v>112019</v>
      </c>
      <c r="E9" s="8">
        <f t="shared" si="1"/>
        <v>0.99838680926916223</v>
      </c>
      <c r="F9" s="4">
        <v>108459</v>
      </c>
      <c r="G9" s="5">
        <v>3.2823463244175217</v>
      </c>
    </row>
    <row r="10" spans="1:7" ht="18.95" customHeight="1">
      <c r="A10" s="4" t="s">
        <v>109</v>
      </c>
      <c r="B10" s="4">
        <v>80000</v>
      </c>
      <c r="C10" s="4">
        <v>141656</v>
      </c>
      <c r="D10" s="4">
        <v>140253</v>
      </c>
      <c r="E10" s="8">
        <f t="shared" si="1"/>
        <v>0.99009572485457731</v>
      </c>
      <c r="F10" s="4">
        <v>128233</v>
      </c>
      <c r="G10" s="5">
        <v>9.3735621875804203</v>
      </c>
    </row>
    <row r="11" spans="1:7" ht="18.95" customHeight="1">
      <c r="A11" s="4" t="s">
        <v>110</v>
      </c>
      <c r="B11" s="4">
        <v>8000</v>
      </c>
      <c r="C11" s="4">
        <v>6730</v>
      </c>
      <c r="D11" s="4">
        <v>6730</v>
      </c>
      <c r="E11" s="8">
        <f t="shared" si="1"/>
        <v>1</v>
      </c>
      <c r="F11" s="4"/>
      <c r="G11" s="5"/>
    </row>
    <row r="12" spans="1:7" ht="18.95" customHeight="1">
      <c r="A12" s="4" t="s">
        <v>111</v>
      </c>
      <c r="B12" s="4"/>
      <c r="C12" s="4">
        <v>17680</v>
      </c>
      <c r="D12" s="4">
        <v>17679</v>
      </c>
      <c r="E12" s="8">
        <f t="shared" si="1"/>
        <v>0.99994343891402715</v>
      </c>
      <c r="F12" s="4">
        <v>27481</v>
      </c>
      <c r="G12" s="5">
        <v>-35.668279902478076</v>
      </c>
    </row>
    <row r="13" spans="1:7" ht="18.95" customHeight="1">
      <c r="A13" s="4" t="s">
        <v>104</v>
      </c>
      <c r="B13" s="4">
        <f>SUM(B14,B15,B17,B18,B20,B21,B22,B23,B25,B26,B27,B28,B29,B30,B31,B32)</f>
        <v>957320</v>
      </c>
      <c r="C13" s="4">
        <f>SUM(C14,C15,C17,C18,C20,C21,C22,C23,C25,C26,C27,C28,C29,C30,C31,C32)</f>
        <v>929200</v>
      </c>
      <c r="D13" s="4">
        <f>SUM(D14,D15,D17,D18,D20,D21,D22,D23,D25,D26,D27,D28,D29,D30,D31,D32)</f>
        <v>930238</v>
      </c>
      <c r="E13" s="8">
        <f t="shared" si="1"/>
        <v>1.0011170899698665</v>
      </c>
      <c r="F13" s="4">
        <f>SUM(F14,F15,F17,F18,F20,F21,F22,F23,F25:F32)</f>
        <v>922141</v>
      </c>
      <c r="G13" s="5">
        <v>0.9</v>
      </c>
    </row>
    <row r="14" spans="1:7" ht="18.95" customHeight="1">
      <c r="A14" s="4" t="s">
        <v>112</v>
      </c>
      <c r="B14" s="4">
        <v>297900</v>
      </c>
      <c r="C14" s="4">
        <v>240000</v>
      </c>
      <c r="D14" s="4">
        <v>241701</v>
      </c>
      <c r="E14" s="8">
        <f t="shared" si="1"/>
        <v>1.0070874999999999</v>
      </c>
      <c r="F14" s="4">
        <v>167231</v>
      </c>
      <c r="G14" s="5">
        <v>44.531217298228199</v>
      </c>
    </row>
    <row r="15" spans="1:7" ht="18.95" customHeight="1">
      <c r="A15" s="4" t="s">
        <v>113</v>
      </c>
      <c r="B15" s="4">
        <v>80000</v>
      </c>
      <c r="C15" s="4">
        <v>141656</v>
      </c>
      <c r="D15" s="4">
        <v>140253</v>
      </c>
      <c r="E15" s="8">
        <f t="shared" si="1"/>
        <v>0.99009572485457731</v>
      </c>
      <c r="F15" s="4">
        <v>71127</v>
      </c>
      <c r="G15" s="5">
        <v>97.186722341726778</v>
      </c>
    </row>
    <row r="16" spans="1:7" ht="18.95" customHeight="1">
      <c r="A16" s="4" t="s">
        <v>94</v>
      </c>
      <c r="B16" s="4"/>
      <c r="C16" s="4"/>
      <c r="D16" s="4">
        <v>43662</v>
      </c>
      <c r="E16" s="8"/>
      <c r="F16" s="4"/>
      <c r="G16" s="5"/>
    </row>
    <row r="17" spans="1:7" ht="18.95" customHeight="1">
      <c r="A17" s="4" t="s">
        <v>114</v>
      </c>
      <c r="B17" s="4">
        <v>8000</v>
      </c>
      <c r="C17" s="4">
        <v>6730</v>
      </c>
      <c r="D17" s="4">
        <v>6730</v>
      </c>
      <c r="E17" s="8">
        <f t="shared" si="1"/>
        <v>1</v>
      </c>
      <c r="F17" s="4">
        <v>6547</v>
      </c>
      <c r="G17" s="5">
        <v>2.7951733618451198</v>
      </c>
    </row>
    <row r="18" spans="1:7" ht="18.95" customHeight="1">
      <c r="A18" s="4" t="s">
        <v>115</v>
      </c>
      <c r="B18" s="4"/>
      <c r="C18" s="4">
        <v>17680</v>
      </c>
      <c r="D18" s="4">
        <v>17680</v>
      </c>
      <c r="E18" s="8">
        <f t="shared" si="1"/>
        <v>1</v>
      </c>
      <c r="F18" s="4">
        <v>78040</v>
      </c>
      <c r="G18" s="5">
        <v>-77.344951307022029</v>
      </c>
    </row>
    <row r="19" spans="1:7" ht="18.95" customHeight="1">
      <c r="A19" s="4" t="s">
        <v>95</v>
      </c>
      <c r="B19" s="4"/>
      <c r="C19" s="4"/>
      <c r="D19" s="4">
        <v>17749</v>
      </c>
      <c r="E19" s="8"/>
      <c r="F19" s="4">
        <v>43903</v>
      </c>
      <c r="G19" s="5">
        <v>-59.572238799170897</v>
      </c>
    </row>
    <row r="20" spans="1:7" ht="18.95" customHeight="1">
      <c r="A20" s="4" t="s">
        <v>116</v>
      </c>
      <c r="B20" s="4">
        <v>110400</v>
      </c>
      <c r="C20" s="4">
        <v>122100</v>
      </c>
      <c r="D20" s="4">
        <v>119845</v>
      </c>
      <c r="E20" s="8">
        <f t="shared" si="1"/>
        <v>0.9815315315315315</v>
      </c>
      <c r="F20" s="4">
        <v>125232</v>
      </c>
      <c r="G20" s="5">
        <v>-4.3016162003321829</v>
      </c>
    </row>
    <row r="21" spans="1:7" ht="18.95" customHeight="1">
      <c r="A21" s="4" t="s">
        <v>117</v>
      </c>
      <c r="B21" s="4">
        <v>60650</v>
      </c>
      <c r="C21" s="4">
        <v>74800</v>
      </c>
      <c r="D21" s="4">
        <v>74679</v>
      </c>
      <c r="E21" s="8">
        <f t="shared" si="1"/>
        <v>0.9983823529411765</v>
      </c>
      <c r="F21" s="4">
        <v>72306</v>
      </c>
      <c r="G21" s="5">
        <v>3.2818853207202721</v>
      </c>
    </row>
    <row r="22" spans="1:7" ht="18.95" customHeight="1">
      <c r="A22" s="4" t="s">
        <v>118</v>
      </c>
      <c r="B22" s="4"/>
      <c r="C22" s="4">
        <v>900</v>
      </c>
      <c r="D22" s="4">
        <v>927</v>
      </c>
      <c r="E22" s="8">
        <f t="shared" si="1"/>
        <v>1.03</v>
      </c>
      <c r="F22" s="4">
        <v>842</v>
      </c>
      <c r="G22" s="5">
        <v>10.095011876484561</v>
      </c>
    </row>
    <row r="23" spans="1:7" ht="18.95" customHeight="1">
      <c r="A23" s="4" t="s">
        <v>780</v>
      </c>
      <c r="B23" s="4">
        <v>25500</v>
      </c>
      <c r="C23" s="4">
        <v>55000</v>
      </c>
      <c r="D23" s="4">
        <v>54889</v>
      </c>
      <c r="E23" s="8">
        <f t="shared" si="1"/>
        <v>0.99798181818181819</v>
      </c>
      <c r="F23" s="4">
        <v>48072</v>
      </c>
      <c r="G23" s="5">
        <v>14.180812115160593</v>
      </c>
    </row>
    <row r="24" spans="1:7" ht="18.95" customHeight="1">
      <c r="A24" s="4" t="s">
        <v>96</v>
      </c>
      <c r="B24" s="4"/>
      <c r="C24" s="4"/>
      <c r="D24" s="4">
        <v>-4</v>
      </c>
      <c r="E24" s="8"/>
      <c r="F24" s="4"/>
      <c r="G24" s="5"/>
    </row>
    <row r="25" spans="1:7" ht="18.95" customHeight="1">
      <c r="A25" s="4" t="s">
        <v>120</v>
      </c>
      <c r="B25" s="4">
        <v>30000</v>
      </c>
      <c r="C25" s="4">
        <v>28000</v>
      </c>
      <c r="D25" s="4">
        <v>28683</v>
      </c>
      <c r="E25" s="8">
        <f t="shared" si="1"/>
        <v>1.0243928571428571</v>
      </c>
      <c r="F25" s="4">
        <v>44148</v>
      </c>
      <c r="G25" s="5">
        <v>-35.029899429192717</v>
      </c>
    </row>
    <row r="26" spans="1:7" ht="18.95" customHeight="1">
      <c r="A26" s="4" t="s">
        <v>121</v>
      </c>
      <c r="B26" s="4">
        <v>17950</v>
      </c>
      <c r="C26" s="4">
        <v>13600</v>
      </c>
      <c r="D26" s="4">
        <v>13663</v>
      </c>
      <c r="E26" s="8">
        <f t="shared" si="1"/>
        <v>1.0046323529411765</v>
      </c>
      <c r="F26" s="4">
        <v>13490</v>
      </c>
      <c r="G26" s="5">
        <v>1.2824314306893996</v>
      </c>
    </row>
    <row r="27" spans="1:7" ht="18.95" customHeight="1">
      <c r="A27" s="4" t="s">
        <v>122</v>
      </c>
      <c r="B27" s="4">
        <v>7000</v>
      </c>
      <c r="C27" s="4">
        <v>8858</v>
      </c>
      <c r="D27" s="4">
        <v>8760</v>
      </c>
      <c r="E27" s="8">
        <f t="shared" si="1"/>
        <v>0.98893655452698126</v>
      </c>
      <c r="F27" s="4">
        <v>13879</v>
      </c>
      <c r="G27" s="5">
        <v>-36.883060739246346</v>
      </c>
    </row>
    <row r="28" spans="1:7" ht="18.95" customHeight="1">
      <c r="A28" s="4" t="s">
        <v>123</v>
      </c>
      <c r="B28" s="4">
        <v>107000</v>
      </c>
      <c r="C28" s="4">
        <v>59000</v>
      </c>
      <c r="D28" s="4">
        <v>60103</v>
      </c>
      <c r="E28" s="8">
        <f t="shared" si="1"/>
        <v>1.0186949152542373</v>
      </c>
      <c r="F28" s="4">
        <v>48954</v>
      </c>
      <c r="G28" s="5">
        <v>22.774441312252318</v>
      </c>
    </row>
    <row r="29" spans="1:7" ht="18.95" customHeight="1">
      <c r="A29" s="4" t="s">
        <v>124</v>
      </c>
      <c r="B29" s="4">
        <v>16000</v>
      </c>
      <c r="C29" s="4">
        <v>11900</v>
      </c>
      <c r="D29" s="4">
        <v>11854</v>
      </c>
      <c r="E29" s="8">
        <f t="shared" si="1"/>
        <v>0.99613445378151255</v>
      </c>
      <c r="F29" s="4">
        <v>17491</v>
      </c>
      <c r="G29" s="5">
        <v>-32.228002972957519</v>
      </c>
    </row>
    <row r="30" spans="1:7" ht="18.95" customHeight="1">
      <c r="A30" s="4" t="s">
        <v>125</v>
      </c>
      <c r="B30" s="4">
        <v>70350</v>
      </c>
      <c r="C30" s="4">
        <v>82346</v>
      </c>
      <c r="D30" s="4">
        <v>82343</v>
      </c>
      <c r="E30" s="8">
        <f t="shared" si="1"/>
        <v>0.99996356835790445</v>
      </c>
      <c r="F30" s="4">
        <v>67730</v>
      </c>
      <c r="G30" s="5">
        <v>21.575372803779715</v>
      </c>
    </row>
    <row r="31" spans="1:7" ht="18.95" customHeight="1">
      <c r="A31" s="4" t="s">
        <v>126</v>
      </c>
      <c r="B31" s="4">
        <v>6360</v>
      </c>
      <c r="C31" s="4">
        <v>1630</v>
      </c>
      <c r="D31" s="4">
        <v>1631</v>
      </c>
      <c r="E31" s="8">
        <f t="shared" si="1"/>
        <v>1.0006134969325153</v>
      </c>
      <c r="F31" s="4">
        <v>2014</v>
      </c>
      <c r="G31" s="5">
        <v>-19.016881827209534</v>
      </c>
    </row>
    <row r="32" spans="1:7" ht="18.95" customHeight="1">
      <c r="A32" s="4" t="s">
        <v>127</v>
      </c>
      <c r="B32" s="4">
        <f>SUM(B33,B34,B35,B36,B37,B38,B39,B40,B41,B44,B45,B46,B50,B51)</f>
        <v>120210</v>
      </c>
      <c r="C32" s="4">
        <f>SUM(C33,C34,C35,C36,C37,C38,C39,C40,C41,C44,C45,C46,C50,C51)</f>
        <v>65000</v>
      </c>
      <c r="D32" s="4">
        <f>SUM(D33,D34,D35,D36,D37,D38,D39,D40,D41,D44,D45,D46,D50,D51)</f>
        <v>66497</v>
      </c>
      <c r="E32" s="8">
        <f t="shared" si="1"/>
        <v>1.0230307692307692</v>
      </c>
      <c r="F32" s="4">
        <v>145038</v>
      </c>
      <c r="G32" s="5">
        <v>-54.152015333912495</v>
      </c>
    </row>
    <row r="33" spans="1:7" ht="18.95" customHeight="1">
      <c r="A33" s="4" t="s">
        <v>128</v>
      </c>
      <c r="B33" s="4">
        <v>22500</v>
      </c>
      <c r="C33" s="4">
        <v>22535</v>
      </c>
      <c r="D33" s="4">
        <v>23091</v>
      </c>
      <c r="E33" s="8">
        <f t="shared" si="1"/>
        <v>1.024672731306856</v>
      </c>
      <c r="F33" s="4">
        <v>20130</v>
      </c>
      <c r="G33" s="5">
        <v>14.709388971684053</v>
      </c>
    </row>
    <row r="34" spans="1:7" ht="18.95" customHeight="1">
      <c r="A34" s="4" t="s">
        <v>129</v>
      </c>
      <c r="B34" s="4">
        <v>15055</v>
      </c>
      <c r="C34" s="4">
        <v>15029</v>
      </c>
      <c r="D34" s="4">
        <v>15402</v>
      </c>
      <c r="E34" s="8">
        <f t="shared" si="1"/>
        <v>1.0248186838778361</v>
      </c>
      <c r="F34" s="4">
        <v>13419</v>
      </c>
      <c r="G34" s="5">
        <v>14.777554214173932</v>
      </c>
    </row>
    <row r="35" spans="1:7" ht="18.95" customHeight="1">
      <c r="A35" s="4" t="s">
        <v>130</v>
      </c>
      <c r="B35" s="4">
        <v>520</v>
      </c>
      <c r="C35" s="4">
        <v>565</v>
      </c>
      <c r="D35" s="4">
        <v>602</v>
      </c>
      <c r="E35" s="8">
        <f t="shared" si="1"/>
        <v>1.0654867256637168</v>
      </c>
      <c r="F35" s="4">
        <v>718</v>
      </c>
      <c r="G35" s="5">
        <v>-16.15598885793872</v>
      </c>
    </row>
    <row r="36" spans="1:7" ht="18.95" customHeight="1">
      <c r="A36" s="4" t="s">
        <v>131</v>
      </c>
      <c r="B36" s="4">
        <v>9045</v>
      </c>
      <c r="C36" s="4">
        <v>8061</v>
      </c>
      <c r="D36" s="4">
        <v>8334</v>
      </c>
      <c r="E36" s="8">
        <f t="shared" si="1"/>
        <v>1.0338667659099368</v>
      </c>
      <c r="F36" s="4">
        <v>7463</v>
      </c>
      <c r="G36" s="5">
        <v>11.670909821787486</v>
      </c>
    </row>
    <row r="37" spans="1:7" ht="18.95" customHeight="1">
      <c r="A37" s="4" t="s">
        <v>132</v>
      </c>
      <c r="B37" s="4"/>
      <c r="C37" s="4"/>
      <c r="D37" s="4"/>
      <c r="E37" s="8"/>
      <c r="F37" s="4">
        <v>17150</v>
      </c>
      <c r="G37" s="5">
        <v>-100</v>
      </c>
    </row>
    <row r="38" spans="1:7" ht="18.95" customHeight="1">
      <c r="A38" s="4" t="s">
        <v>133</v>
      </c>
      <c r="B38" s="4"/>
      <c r="C38" s="4"/>
      <c r="D38" s="4"/>
      <c r="E38" s="8"/>
      <c r="F38" s="4">
        <v>13720</v>
      </c>
      <c r="G38" s="5">
        <v>-100</v>
      </c>
    </row>
    <row r="39" spans="1:7" ht="18.95" customHeight="1">
      <c r="A39" s="4" t="s">
        <v>134</v>
      </c>
      <c r="B39" s="4"/>
      <c r="C39" s="4"/>
      <c r="D39" s="4">
        <v>29</v>
      </c>
      <c r="E39" s="8"/>
      <c r="F39" s="4">
        <v>63</v>
      </c>
      <c r="G39" s="5">
        <v>-53.968253968253968</v>
      </c>
    </row>
    <row r="40" spans="1:7" ht="18.95" customHeight="1">
      <c r="A40" s="4" t="s">
        <v>135</v>
      </c>
      <c r="B40" s="4"/>
      <c r="C40" s="4">
        <v>-680</v>
      </c>
      <c r="D40" s="4">
        <v>-684</v>
      </c>
      <c r="E40" s="8">
        <f t="shared" si="1"/>
        <v>1.0058823529411764</v>
      </c>
      <c r="F40" s="4">
        <v>14185</v>
      </c>
      <c r="G40" s="5">
        <v>-104.82199506520973</v>
      </c>
    </row>
    <row r="41" spans="1:7" ht="18.95" customHeight="1">
      <c r="A41" s="4" t="s">
        <v>136</v>
      </c>
      <c r="B41" s="4">
        <v>25450</v>
      </c>
      <c r="C41" s="4">
        <v>4800</v>
      </c>
      <c r="D41" s="4">
        <v>4966</v>
      </c>
      <c r="E41" s="8">
        <f t="shared" si="1"/>
        <v>1.0345833333333334</v>
      </c>
      <c r="F41" s="4">
        <v>15161</v>
      </c>
      <c r="G41" s="5">
        <v>-67.244904689664281</v>
      </c>
    </row>
    <row r="42" spans="1:7" ht="18.95" customHeight="1">
      <c r="A42" s="4" t="s">
        <v>97</v>
      </c>
      <c r="B42" s="4"/>
      <c r="C42" s="4"/>
      <c r="D42" s="4">
        <v>4</v>
      </c>
      <c r="E42" s="8"/>
      <c r="F42" s="4"/>
      <c r="G42" s="5"/>
    </row>
    <row r="43" spans="1:7" ht="18.95" customHeight="1">
      <c r="A43" s="4" t="s">
        <v>98</v>
      </c>
      <c r="B43" s="4"/>
      <c r="C43" s="4"/>
      <c r="D43" s="4"/>
      <c r="E43" s="8"/>
      <c r="F43" s="4">
        <v>175</v>
      </c>
      <c r="G43" s="5">
        <v>-100</v>
      </c>
    </row>
    <row r="44" spans="1:7" ht="18.95" customHeight="1">
      <c r="A44" s="4" t="s">
        <v>137</v>
      </c>
      <c r="B44" s="4">
        <v>5000</v>
      </c>
      <c r="C44" s="4">
        <v>3756</v>
      </c>
      <c r="D44" s="4">
        <v>3879</v>
      </c>
      <c r="E44" s="8">
        <f t="shared" si="1"/>
        <v>1.0327476038338659</v>
      </c>
      <c r="F44" s="4">
        <v>9092</v>
      </c>
      <c r="G44" s="5">
        <v>-57.336119665640126</v>
      </c>
    </row>
    <row r="45" spans="1:7" ht="18.95" customHeight="1">
      <c r="A45" s="4" t="s">
        <v>138</v>
      </c>
      <c r="B45" s="4"/>
      <c r="C45" s="4"/>
      <c r="D45" s="4"/>
      <c r="E45" s="8"/>
      <c r="F45" s="4">
        <v>-5700</v>
      </c>
      <c r="G45" s="5">
        <v>-100</v>
      </c>
    </row>
    <row r="46" spans="1:7" ht="18.95" customHeight="1">
      <c r="A46" s="4" t="s">
        <v>139</v>
      </c>
      <c r="B46" s="4"/>
      <c r="C46" s="4">
        <v>4295</v>
      </c>
      <c r="D46" s="4">
        <v>4673</v>
      </c>
      <c r="E46" s="8">
        <f t="shared" si="1"/>
        <v>1.0880093131548312</v>
      </c>
      <c r="F46" s="4">
        <v>33799</v>
      </c>
      <c r="G46" s="5">
        <v>-86.174147164117272</v>
      </c>
    </row>
    <row r="47" spans="1:7" ht="18.95" customHeight="1">
      <c r="A47" s="4" t="s">
        <v>99</v>
      </c>
      <c r="B47" s="4"/>
      <c r="C47" s="4"/>
      <c r="D47" s="4"/>
      <c r="E47" s="8"/>
      <c r="F47" s="4"/>
      <c r="G47" s="5"/>
    </row>
    <row r="48" spans="1:7" ht="18.95" customHeight="1">
      <c r="A48" s="4" t="s">
        <v>100</v>
      </c>
      <c r="B48" s="4"/>
      <c r="C48" s="4"/>
      <c r="D48" s="4">
        <v>976</v>
      </c>
      <c r="E48" s="8"/>
      <c r="F48" s="4">
        <v>856</v>
      </c>
      <c r="G48" s="5">
        <v>14.018691588785046</v>
      </c>
    </row>
    <row r="49" spans="1:7" ht="18.95" customHeight="1">
      <c r="A49" s="4" t="s">
        <v>101</v>
      </c>
      <c r="B49" s="4"/>
      <c r="C49" s="4"/>
      <c r="D49" s="4">
        <v>19</v>
      </c>
      <c r="E49" s="8"/>
      <c r="F49" s="4"/>
      <c r="G49" s="5"/>
    </row>
    <row r="50" spans="1:7" ht="18.95" customHeight="1">
      <c r="A50" s="4" t="s">
        <v>140</v>
      </c>
      <c r="B50" s="4">
        <v>700</v>
      </c>
      <c r="C50" s="4">
        <v>844</v>
      </c>
      <c r="D50" s="4">
        <v>844</v>
      </c>
      <c r="E50" s="8">
        <f t="shared" si="1"/>
        <v>1</v>
      </c>
      <c r="F50" s="4">
        <v>2150</v>
      </c>
      <c r="G50" s="5">
        <v>-60.744186046511629</v>
      </c>
    </row>
    <row r="51" spans="1:7" ht="18.95" customHeight="1">
      <c r="A51" s="4" t="s">
        <v>141</v>
      </c>
      <c r="B51" s="4">
        <v>41940</v>
      </c>
      <c r="C51" s="4">
        <v>5795</v>
      </c>
      <c r="D51" s="4">
        <v>5361</v>
      </c>
      <c r="E51" s="8">
        <f t="shared" si="1"/>
        <v>0.92510785159620368</v>
      </c>
      <c r="F51" s="4">
        <v>3688</v>
      </c>
      <c r="G51" s="5">
        <v>45.363340563991322</v>
      </c>
    </row>
    <row r="52" spans="1:7" ht="18.95" customHeight="1">
      <c r="A52" s="2" t="s">
        <v>102</v>
      </c>
      <c r="B52" s="6">
        <f>SUM(B5,B13)</f>
        <v>1605420</v>
      </c>
      <c r="C52" s="6">
        <f t="shared" ref="C52:D52" si="2">SUM(C5,C13)</f>
        <v>1638000</v>
      </c>
      <c r="D52" s="6">
        <f t="shared" si="2"/>
        <v>1638448</v>
      </c>
      <c r="E52" s="9">
        <f t="shared" si="1"/>
        <v>1.0002735042735043</v>
      </c>
      <c r="F52" s="6">
        <v>1538445</v>
      </c>
      <c r="G52" s="7">
        <v>6.5002648778474361</v>
      </c>
    </row>
  </sheetData>
  <mergeCells count="3">
    <mergeCell ref="A2:E2"/>
    <mergeCell ref="A1:G1"/>
    <mergeCell ref="A3:G3"/>
  </mergeCells>
  <phoneticPr fontId="1" type="noConversion"/>
  <printOptions horizontalCentered="1"/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9"/>
  <sheetViews>
    <sheetView topLeftCell="A46" workbookViewId="0">
      <selection activeCell="A23" sqref="A23"/>
    </sheetView>
  </sheetViews>
  <sheetFormatPr defaultRowHeight="16.5" customHeight="1"/>
  <cols>
    <col min="1" max="1" width="7.875" style="96" customWidth="1"/>
    <col min="2" max="2" width="52.375" style="47" customWidth="1"/>
    <col min="3" max="3" width="19.5" style="47" customWidth="1"/>
    <col min="4" max="16384" width="9" style="47"/>
  </cols>
  <sheetData>
    <row r="1" spans="1:5" ht="20.25" customHeight="1">
      <c r="A1" s="347" t="s">
        <v>504</v>
      </c>
      <c r="B1" s="347"/>
      <c r="C1" s="347"/>
    </row>
    <row r="2" spans="1:5" ht="16.5" customHeight="1">
      <c r="A2" s="348"/>
      <c r="B2" s="348"/>
      <c r="C2" s="348"/>
    </row>
    <row r="3" spans="1:5" ht="16.5" customHeight="1">
      <c r="A3" s="348" t="s">
        <v>1</v>
      </c>
      <c r="B3" s="348"/>
      <c r="C3" s="348"/>
    </row>
    <row r="4" spans="1:5" ht="16.5" customHeight="1">
      <c r="A4" s="48" t="s">
        <v>2</v>
      </c>
      <c r="B4" s="90" t="s">
        <v>52</v>
      </c>
      <c r="C4" s="48" t="s">
        <v>542</v>
      </c>
      <c r="E4" s="49"/>
    </row>
    <row r="5" spans="1:5" ht="16.5" customHeight="1">
      <c r="A5" s="48" t="s">
        <v>4</v>
      </c>
      <c r="B5" s="87" t="s">
        <v>148</v>
      </c>
      <c r="C5" s="51">
        <v>64570.83</v>
      </c>
    </row>
    <row r="6" spans="1:5" ht="16.5" customHeight="1">
      <c r="A6" s="48"/>
      <c r="B6" s="52" t="s">
        <v>149</v>
      </c>
      <c r="C6" s="51">
        <v>1468.4</v>
      </c>
    </row>
    <row r="7" spans="1:5" ht="16.5" customHeight="1">
      <c r="A7" s="48"/>
      <c r="B7" s="52" t="s">
        <v>150</v>
      </c>
      <c r="C7" s="51">
        <v>1085.46</v>
      </c>
    </row>
    <row r="8" spans="1:5" ht="16.5" customHeight="1">
      <c r="A8" s="48"/>
      <c r="B8" s="52" t="s">
        <v>151</v>
      </c>
      <c r="C8" s="51">
        <v>121.2</v>
      </c>
    </row>
    <row r="9" spans="1:5" ht="16.5" customHeight="1">
      <c r="A9" s="48"/>
      <c r="B9" s="52" t="s">
        <v>152</v>
      </c>
      <c r="C9" s="51">
        <v>200</v>
      </c>
    </row>
    <row r="10" spans="1:5" ht="16.5" customHeight="1">
      <c r="A10" s="48"/>
      <c r="B10" s="52" t="s">
        <v>154</v>
      </c>
      <c r="C10" s="51">
        <v>61.74</v>
      </c>
    </row>
    <row r="11" spans="1:5" ht="16.5" customHeight="1">
      <c r="A11" s="48"/>
      <c r="B11" s="52" t="s">
        <v>155</v>
      </c>
      <c r="C11" s="51">
        <v>1390.23</v>
      </c>
    </row>
    <row r="12" spans="1:5" ht="16.5" customHeight="1">
      <c r="A12" s="48"/>
      <c r="B12" s="52" t="s">
        <v>150</v>
      </c>
      <c r="C12" s="51">
        <v>962.02</v>
      </c>
    </row>
    <row r="13" spans="1:5" ht="16.5" customHeight="1">
      <c r="A13" s="48"/>
      <c r="B13" s="52" t="s">
        <v>151</v>
      </c>
      <c r="C13" s="51">
        <v>141.1</v>
      </c>
    </row>
    <row r="14" spans="1:5" ht="16.5" customHeight="1">
      <c r="A14" s="48"/>
      <c r="B14" s="52" t="s">
        <v>156</v>
      </c>
      <c r="C14" s="51">
        <v>150</v>
      </c>
    </row>
    <row r="15" spans="1:5" ht="16.5" customHeight="1">
      <c r="A15" s="48"/>
      <c r="B15" s="52" t="s">
        <v>154</v>
      </c>
      <c r="C15" s="51">
        <v>137.11000000000001</v>
      </c>
    </row>
    <row r="16" spans="1:5" ht="16.5" customHeight="1">
      <c r="A16" s="48"/>
      <c r="B16" s="52" t="s">
        <v>157</v>
      </c>
      <c r="C16" s="51">
        <v>25572.11</v>
      </c>
    </row>
    <row r="17" spans="1:3" ht="16.5" customHeight="1">
      <c r="A17" s="48"/>
      <c r="B17" s="52" t="s">
        <v>150</v>
      </c>
      <c r="C17" s="51">
        <v>7489.06</v>
      </c>
    </row>
    <row r="18" spans="1:3" ht="16.5" customHeight="1">
      <c r="A18" s="48"/>
      <c r="B18" s="52" t="s">
        <v>151</v>
      </c>
      <c r="C18" s="51">
        <v>7313.42</v>
      </c>
    </row>
    <row r="19" spans="1:3" ht="16.5" customHeight="1">
      <c r="A19" s="48"/>
      <c r="B19" s="52" t="s">
        <v>158</v>
      </c>
      <c r="C19" s="51">
        <v>6068.31</v>
      </c>
    </row>
    <row r="20" spans="1:3" ht="16.5" customHeight="1">
      <c r="A20" s="48"/>
      <c r="B20" s="52" t="s">
        <v>159</v>
      </c>
      <c r="C20" s="51">
        <v>48.5</v>
      </c>
    </row>
    <row r="21" spans="1:3" ht="16.5" customHeight="1">
      <c r="A21" s="48"/>
      <c r="B21" s="52" t="s">
        <v>160</v>
      </c>
      <c r="C21" s="51">
        <v>552.5</v>
      </c>
    </row>
    <row r="22" spans="1:3" ht="16.5" customHeight="1">
      <c r="A22" s="48"/>
      <c r="B22" s="52" t="s">
        <v>154</v>
      </c>
      <c r="C22" s="51">
        <v>4100.32</v>
      </c>
    </row>
    <row r="23" spans="1:3" ht="16.5" customHeight="1">
      <c r="A23" s="48"/>
      <c r="B23" s="52" t="s">
        <v>162</v>
      </c>
      <c r="C23" s="51">
        <v>1433.2800000000002</v>
      </c>
    </row>
    <row r="24" spans="1:3" ht="16.5" customHeight="1">
      <c r="A24" s="48"/>
      <c r="B24" s="52" t="s">
        <v>150</v>
      </c>
      <c r="C24" s="51">
        <v>414.36</v>
      </c>
    </row>
    <row r="25" spans="1:3" ht="16.5" customHeight="1">
      <c r="A25" s="48"/>
      <c r="B25" s="52" t="s">
        <v>151</v>
      </c>
      <c r="C25" s="51">
        <v>412</v>
      </c>
    </row>
    <row r="26" spans="1:3" ht="16.5" customHeight="1">
      <c r="A26" s="48"/>
      <c r="B26" s="52" t="s">
        <v>163</v>
      </c>
      <c r="C26" s="51">
        <v>225.55</v>
      </c>
    </row>
    <row r="27" spans="1:3" ht="16.5" customHeight="1">
      <c r="A27" s="48"/>
      <c r="B27" s="52" t="s">
        <v>154</v>
      </c>
      <c r="C27" s="51">
        <v>381.37</v>
      </c>
    </row>
    <row r="28" spans="1:3" ht="16.5" customHeight="1">
      <c r="A28" s="48"/>
      <c r="B28" s="52" t="s">
        <v>165</v>
      </c>
      <c r="C28" s="51">
        <v>1045.05</v>
      </c>
    </row>
    <row r="29" spans="1:3" ht="16.5" customHeight="1">
      <c r="A29" s="48"/>
      <c r="B29" s="52" t="s">
        <v>150</v>
      </c>
      <c r="C29" s="51">
        <v>244.59</v>
      </c>
    </row>
    <row r="30" spans="1:3" ht="16.5" customHeight="1">
      <c r="A30" s="48"/>
      <c r="B30" s="52" t="s">
        <v>166</v>
      </c>
      <c r="C30" s="51">
        <v>58</v>
      </c>
    </row>
    <row r="31" spans="1:3" ht="16.5" customHeight="1">
      <c r="A31" s="48"/>
      <c r="B31" s="52" t="s">
        <v>167</v>
      </c>
      <c r="C31" s="51">
        <v>181.29</v>
      </c>
    </row>
    <row r="32" spans="1:3" ht="16.5" customHeight="1">
      <c r="A32" s="48"/>
      <c r="B32" s="52" t="s">
        <v>168</v>
      </c>
      <c r="C32" s="51">
        <v>60.25</v>
      </c>
    </row>
    <row r="33" spans="1:3" ht="16.5" customHeight="1">
      <c r="A33" s="48"/>
      <c r="B33" s="52" t="s">
        <v>154</v>
      </c>
      <c r="C33" s="51">
        <v>500.92</v>
      </c>
    </row>
    <row r="34" spans="1:3" ht="16.5" customHeight="1">
      <c r="A34" s="48"/>
      <c r="B34" s="52" t="s">
        <v>169</v>
      </c>
      <c r="C34" s="51">
        <v>2309.6499999999996</v>
      </c>
    </row>
    <row r="35" spans="1:3" ht="16.5" customHeight="1">
      <c r="A35" s="48"/>
      <c r="B35" s="52" t="s">
        <v>150</v>
      </c>
      <c r="C35" s="51">
        <v>427.07</v>
      </c>
    </row>
    <row r="36" spans="1:3" ht="16.5" customHeight="1">
      <c r="A36" s="48"/>
      <c r="B36" s="52" t="s">
        <v>151</v>
      </c>
      <c r="C36" s="51">
        <v>841</v>
      </c>
    </row>
    <row r="37" spans="1:3" ht="16.5" customHeight="1">
      <c r="A37" s="48"/>
      <c r="B37" s="52" t="s">
        <v>154</v>
      </c>
      <c r="C37" s="51">
        <v>1041.58</v>
      </c>
    </row>
    <row r="38" spans="1:3" ht="16.5" customHeight="1">
      <c r="A38" s="48"/>
      <c r="B38" s="52" t="s">
        <v>171</v>
      </c>
      <c r="C38" s="51">
        <v>5000</v>
      </c>
    </row>
    <row r="39" spans="1:3" ht="16.5" customHeight="1">
      <c r="A39" s="48"/>
      <c r="B39" s="52" t="s">
        <v>172</v>
      </c>
      <c r="C39" s="51">
        <v>5000</v>
      </c>
    </row>
    <row r="40" spans="1:3" ht="16.5" customHeight="1">
      <c r="A40" s="48"/>
      <c r="B40" s="52" t="s">
        <v>173</v>
      </c>
      <c r="C40" s="51">
        <v>856.6</v>
      </c>
    </row>
    <row r="41" spans="1:3" ht="16.5" customHeight="1">
      <c r="A41" s="48"/>
      <c r="B41" s="52" t="s">
        <v>150</v>
      </c>
      <c r="C41" s="51">
        <v>357.13</v>
      </c>
    </row>
    <row r="42" spans="1:3" ht="16.5" customHeight="1">
      <c r="A42" s="48"/>
      <c r="B42" s="52" t="s">
        <v>151</v>
      </c>
      <c r="C42" s="51">
        <v>80</v>
      </c>
    </row>
    <row r="43" spans="1:3" ht="16.5" customHeight="1">
      <c r="A43" s="48"/>
      <c r="B43" s="52" t="s">
        <v>154</v>
      </c>
      <c r="C43" s="51">
        <v>419.47</v>
      </c>
    </row>
    <row r="44" spans="1:3" ht="16.5" customHeight="1">
      <c r="A44" s="48"/>
      <c r="B44" s="52" t="s">
        <v>175</v>
      </c>
      <c r="C44" s="51">
        <v>4868</v>
      </c>
    </row>
    <row r="45" spans="1:3" ht="16.5" customHeight="1">
      <c r="A45" s="48"/>
      <c r="B45" s="52" t="s">
        <v>151</v>
      </c>
      <c r="C45" s="51">
        <v>9</v>
      </c>
    </row>
    <row r="46" spans="1:3" ht="16.5" customHeight="1">
      <c r="A46" s="48"/>
      <c r="B46" s="52" t="s">
        <v>176</v>
      </c>
      <c r="C46" s="51">
        <v>725</v>
      </c>
    </row>
    <row r="47" spans="1:3" ht="16.5" customHeight="1">
      <c r="A47" s="48"/>
      <c r="B47" s="52" t="s">
        <v>177</v>
      </c>
      <c r="C47" s="51">
        <v>4134</v>
      </c>
    </row>
    <row r="48" spans="1:3" ht="16.5" customHeight="1">
      <c r="A48" s="48"/>
      <c r="B48" s="52" t="s">
        <v>178</v>
      </c>
      <c r="C48" s="51">
        <v>1601.58</v>
      </c>
    </row>
    <row r="49" spans="1:3" ht="16.5" customHeight="1">
      <c r="A49" s="48"/>
      <c r="B49" s="52" t="s">
        <v>150</v>
      </c>
      <c r="C49" s="51">
        <v>1168.8499999999999</v>
      </c>
    </row>
    <row r="50" spans="1:3" ht="16.5" customHeight="1">
      <c r="A50" s="48"/>
      <c r="B50" s="52" t="s">
        <v>151</v>
      </c>
      <c r="C50" s="51">
        <v>207</v>
      </c>
    </row>
    <row r="51" spans="1:3" ht="16.5" customHeight="1">
      <c r="A51" s="48"/>
      <c r="B51" s="52" t="s">
        <v>154</v>
      </c>
      <c r="C51" s="51">
        <v>225.73</v>
      </c>
    </row>
    <row r="52" spans="1:3" ht="16.5" customHeight="1">
      <c r="A52" s="48"/>
      <c r="B52" s="52" t="s">
        <v>179</v>
      </c>
      <c r="C52" s="51">
        <v>3705.4300000000003</v>
      </c>
    </row>
    <row r="53" spans="1:3" ht="16.5" customHeight="1">
      <c r="A53" s="48"/>
      <c r="B53" s="52" t="s">
        <v>150</v>
      </c>
      <c r="C53" s="51">
        <v>666.41</v>
      </c>
    </row>
    <row r="54" spans="1:3" ht="16.5" customHeight="1">
      <c r="A54" s="48"/>
      <c r="B54" s="52" t="s">
        <v>151</v>
      </c>
      <c r="C54" s="51">
        <v>915.8</v>
      </c>
    </row>
    <row r="55" spans="1:3" ht="16.5" customHeight="1">
      <c r="A55" s="48"/>
      <c r="B55" s="52" t="s">
        <v>180</v>
      </c>
      <c r="C55" s="51">
        <v>406</v>
      </c>
    </row>
    <row r="56" spans="1:3" ht="16.5" customHeight="1">
      <c r="A56" s="48"/>
      <c r="B56" s="52" t="s">
        <v>154</v>
      </c>
      <c r="C56" s="51">
        <v>917.22</v>
      </c>
    </row>
    <row r="57" spans="1:3" ht="16.5" customHeight="1">
      <c r="A57" s="48"/>
      <c r="B57" s="52" t="s">
        <v>181</v>
      </c>
      <c r="C57" s="51">
        <v>800</v>
      </c>
    </row>
    <row r="58" spans="1:3" ht="16.5" customHeight="1">
      <c r="A58" s="48"/>
      <c r="B58" s="52" t="s">
        <v>182</v>
      </c>
      <c r="C58" s="51">
        <v>7683.17</v>
      </c>
    </row>
    <row r="59" spans="1:3" ht="16.5" customHeight="1">
      <c r="A59" s="48"/>
      <c r="B59" s="52" t="s">
        <v>150</v>
      </c>
      <c r="C59" s="51">
        <v>5595.92</v>
      </c>
    </row>
    <row r="60" spans="1:3" ht="16.5" customHeight="1">
      <c r="A60" s="48"/>
      <c r="B60" s="52" t="s">
        <v>158</v>
      </c>
      <c r="C60" s="51">
        <v>105.6</v>
      </c>
    </row>
    <row r="61" spans="1:3" ht="16.5" customHeight="1">
      <c r="A61" s="48"/>
      <c r="B61" s="52" t="s">
        <v>183</v>
      </c>
      <c r="C61" s="51">
        <v>1951.65</v>
      </c>
    </row>
    <row r="62" spans="1:3" ht="16.5" customHeight="1">
      <c r="A62" s="48"/>
      <c r="B62" s="52" t="s">
        <v>184</v>
      </c>
      <c r="C62" s="51">
        <v>30</v>
      </c>
    </row>
    <row r="63" spans="1:3" ht="16.5" customHeight="1">
      <c r="A63" s="48"/>
      <c r="B63" s="52" t="s">
        <v>187</v>
      </c>
      <c r="C63" s="51">
        <v>10</v>
      </c>
    </row>
    <row r="64" spans="1:3" ht="16.5" customHeight="1">
      <c r="A64" s="48"/>
      <c r="B64" s="52" t="s">
        <v>189</v>
      </c>
      <c r="C64" s="51">
        <v>10</v>
      </c>
    </row>
    <row r="65" spans="1:3" ht="16.5" customHeight="1">
      <c r="A65" s="48"/>
      <c r="B65" s="52" t="s">
        <v>190</v>
      </c>
      <c r="C65" s="51">
        <v>37</v>
      </c>
    </row>
    <row r="66" spans="1:3" ht="16.5" customHeight="1">
      <c r="A66" s="48"/>
      <c r="B66" s="52" t="s">
        <v>192</v>
      </c>
      <c r="C66" s="51">
        <v>37</v>
      </c>
    </row>
    <row r="67" spans="1:3" ht="16.5" customHeight="1">
      <c r="A67" s="48"/>
      <c r="B67" s="52" t="s">
        <v>198</v>
      </c>
      <c r="C67" s="51">
        <v>401.49</v>
      </c>
    </row>
    <row r="68" spans="1:3" ht="16.5" customHeight="1">
      <c r="A68" s="48"/>
      <c r="B68" s="52" t="s">
        <v>150</v>
      </c>
      <c r="C68" s="51">
        <v>357.27</v>
      </c>
    </row>
    <row r="69" spans="1:3" ht="16.5" customHeight="1">
      <c r="A69" s="48"/>
      <c r="B69" s="52" t="s">
        <v>199</v>
      </c>
      <c r="C69" s="51">
        <v>44.22</v>
      </c>
    </row>
    <row r="70" spans="1:3" ht="16.5" customHeight="1">
      <c r="A70" s="48"/>
      <c r="B70" s="52" t="s">
        <v>200</v>
      </c>
      <c r="C70" s="51">
        <v>193.62</v>
      </c>
    </row>
    <row r="71" spans="1:3" ht="16.5" customHeight="1">
      <c r="A71" s="48"/>
      <c r="B71" s="52" t="s">
        <v>150</v>
      </c>
      <c r="C71" s="51">
        <v>173.62</v>
      </c>
    </row>
    <row r="72" spans="1:3" ht="16.5" customHeight="1">
      <c r="A72" s="48"/>
      <c r="B72" s="52" t="s">
        <v>151</v>
      </c>
      <c r="C72" s="51">
        <v>20</v>
      </c>
    </row>
    <row r="73" spans="1:3" ht="16.5" customHeight="1">
      <c r="A73" s="48"/>
      <c r="B73" s="52" t="s">
        <v>203</v>
      </c>
      <c r="C73" s="51">
        <v>917.23</v>
      </c>
    </row>
    <row r="74" spans="1:3" ht="16.5" customHeight="1">
      <c r="A74" s="48"/>
      <c r="B74" s="52" t="s">
        <v>150</v>
      </c>
      <c r="C74" s="51">
        <v>443</v>
      </c>
    </row>
    <row r="75" spans="1:3" ht="16.5" customHeight="1">
      <c r="A75" s="48"/>
      <c r="B75" s="52" t="s">
        <v>151</v>
      </c>
      <c r="C75" s="51">
        <v>245.1</v>
      </c>
    </row>
    <row r="76" spans="1:3" ht="16.5" customHeight="1">
      <c r="A76" s="48"/>
      <c r="B76" s="52" t="s">
        <v>154</v>
      </c>
      <c r="C76" s="51">
        <v>229.13</v>
      </c>
    </row>
    <row r="77" spans="1:3" ht="16.5" customHeight="1">
      <c r="A77" s="48"/>
      <c r="B77" s="52" t="s">
        <v>204</v>
      </c>
      <c r="C77" s="51">
        <v>1429.4099999999999</v>
      </c>
    </row>
    <row r="78" spans="1:3" ht="16.5" customHeight="1">
      <c r="A78" s="48"/>
      <c r="B78" s="52" t="s">
        <v>150</v>
      </c>
      <c r="C78" s="51">
        <v>872.93</v>
      </c>
    </row>
    <row r="79" spans="1:3" ht="16.5" customHeight="1">
      <c r="A79" s="48"/>
      <c r="B79" s="52" t="s">
        <v>151</v>
      </c>
      <c r="C79" s="51">
        <v>112.5</v>
      </c>
    </row>
    <row r="80" spans="1:3" ht="16.5" customHeight="1">
      <c r="A80" s="48"/>
      <c r="B80" s="52" t="s">
        <v>154</v>
      </c>
      <c r="C80" s="51">
        <v>425.98</v>
      </c>
    </row>
    <row r="81" spans="1:3" ht="16.5" customHeight="1">
      <c r="A81" s="48"/>
      <c r="B81" s="52" t="s">
        <v>505</v>
      </c>
      <c r="C81" s="51">
        <v>18</v>
      </c>
    </row>
    <row r="82" spans="1:3" ht="16.5" customHeight="1">
      <c r="A82" s="48"/>
      <c r="B82" s="52" t="s">
        <v>205</v>
      </c>
      <c r="C82" s="51">
        <v>2105.7800000000002</v>
      </c>
    </row>
    <row r="83" spans="1:3" ht="16.5" customHeight="1">
      <c r="A83" s="48"/>
      <c r="B83" s="52" t="s">
        <v>150</v>
      </c>
      <c r="C83" s="51">
        <v>437.05</v>
      </c>
    </row>
    <row r="84" spans="1:3" ht="16.5" customHeight="1">
      <c r="A84" s="48"/>
      <c r="B84" s="52" t="s">
        <v>151</v>
      </c>
      <c r="C84" s="51">
        <v>1340.38</v>
      </c>
    </row>
    <row r="85" spans="1:3" ht="16.5" customHeight="1">
      <c r="A85" s="48"/>
      <c r="B85" s="52" t="s">
        <v>154</v>
      </c>
      <c r="C85" s="51">
        <v>328.35</v>
      </c>
    </row>
    <row r="86" spans="1:3" ht="16.5" customHeight="1">
      <c r="A86" s="48"/>
      <c r="B86" s="52" t="s">
        <v>206</v>
      </c>
      <c r="C86" s="51">
        <v>883</v>
      </c>
    </row>
    <row r="87" spans="1:3" ht="16.5" customHeight="1">
      <c r="A87" s="48"/>
      <c r="B87" s="52" t="s">
        <v>150</v>
      </c>
      <c r="C87" s="51">
        <v>343.91</v>
      </c>
    </row>
    <row r="88" spans="1:3" ht="16.5" customHeight="1">
      <c r="A88" s="48"/>
      <c r="B88" s="52" t="s">
        <v>151</v>
      </c>
      <c r="C88" s="51">
        <v>366.1</v>
      </c>
    </row>
    <row r="89" spans="1:3" ht="16.5" customHeight="1">
      <c r="A89" s="48"/>
      <c r="B89" s="52" t="s">
        <v>154</v>
      </c>
      <c r="C89" s="51">
        <v>172.99</v>
      </c>
    </row>
    <row r="90" spans="1:3" ht="16.5" customHeight="1">
      <c r="A90" s="48"/>
      <c r="B90" s="52" t="s">
        <v>207</v>
      </c>
      <c r="C90" s="51">
        <v>754</v>
      </c>
    </row>
    <row r="91" spans="1:3" ht="16.5" customHeight="1">
      <c r="A91" s="48"/>
      <c r="B91" s="52" t="s">
        <v>150</v>
      </c>
      <c r="C91" s="51">
        <v>386.75</v>
      </c>
    </row>
    <row r="92" spans="1:3" ht="16.5" customHeight="1">
      <c r="A92" s="48"/>
      <c r="B92" s="52" t="s">
        <v>151</v>
      </c>
      <c r="C92" s="51">
        <v>20</v>
      </c>
    </row>
    <row r="93" spans="1:3" ht="16.5" customHeight="1">
      <c r="A93" s="48"/>
      <c r="B93" s="52" t="s">
        <v>154</v>
      </c>
      <c r="C93" s="51">
        <v>81.25</v>
      </c>
    </row>
    <row r="94" spans="1:3" ht="16.5" customHeight="1">
      <c r="A94" s="48"/>
      <c r="B94" s="52" t="s">
        <v>208</v>
      </c>
      <c r="C94" s="51">
        <v>266</v>
      </c>
    </row>
    <row r="95" spans="1:3" ht="16.5" customHeight="1">
      <c r="A95" s="48"/>
      <c r="B95" s="52" t="s">
        <v>209</v>
      </c>
      <c r="C95" s="51">
        <v>905.8</v>
      </c>
    </row>
    <row r="96" spans="1:3" ht="16.5" customHeight="1">
      <c r="A96" s="48"/>
      <c r="B96" s="52" t="s">
        <v>150</v>
      </c>
      <c r="C96" s="51">
        <v>466.79</v>
      </c>
    </row>
    <row r="97" spans="1:4" ht="16.5" customHeight="1">
      <c r="A97" s="48"/>
      <c r="B97" s="52" t="s">
        <v>151</v>
      </c>
      <c r="C97" s="51">
        <v>188.47</v>
      </c>
    </row>
    <row r="98" spans="1:4" ht="16.5" customHeight="1">
      <c r="A98" s="48"/>
      <c r="B98" s="52" t="s">
        <v>154</v>
      </c>
      <c r="C98" s="51">
        <v>110.09</v>
      </c>
    </row>
    <row r="99" spans="1:4" ht="16.5" customHeight="1">
      <c r="A99" s="48"/>
      <c r="B99" s="52" t="s">
        <v>210</v>
      </c>
      <c r="C99" s="51">
        <v>140.44999999999999</v>
      </c>
    </row>
    <row r="100" spans="1:4" ht="16.5" customHeight="1">
      <c r="A100" s="48" t="s">
        <v>5</v>
      </c>
      <c r="B100" s="87" t="s">
        <v>213</v>
      </c>
      <c r="C100" s="51">
        <v>98.5</v>
      </c>
    </row>
    <row r="101" spans="1:4" ht="16.5" customHeight="1">
      <c r="A101" s="48"/>
      <c r="B101" s="52" t="s">
        <v>214</v>
      </c>
      <c r="C101" s="51">
        <v>98.5</v>
      </c>
    </row>
    <row r="102" spans="1:4" ht="16.5" customHeight="1">
      <c r="A102" s="48"/>
      <c r="B102" s="52" t="s">
        <v>215</v>
      </c>
      <c r="C102" s="51">
        <v>98.5</v>
      </c>
    </row>
    <row r="103" spans="1:4" ht="16.5" customHeight="1">
      <c r="A103" s="48" t="s">
        <v>6</v>
      </c>
      <c r="B103" s="87" t="s">
        <v>217</v>
      </c>
      <c r="C103" s="51">
        <v>51657.51</v>
      </c>
      <c r="D103" s="53"/>
    </row>
    <row r="104" spans="1:4" ht="16.5" customHeight="1">
      <c r="A104" s="48"/>
      <c r="B104" s="52" t="s">
        <v>218</v>
      </c>
      <c r="C104" s="51">
        <v>40759.17</v>
      </c>
    </row>
    <row r="105" spans="1:4" ht="16.5" customHeight="1">
      <c r="A105" s="48"/>
      <c r="B105" s="52" t="s">
        <v>150</v>
      </c>
      <c r="C105" s="51">
        <v>31106.11</v>
      </c>
    </row>
    <row r="106" spans="1:4" ht="16.5" customHeight="1">
      <c r="A106" s="48"/>
      <c r="B106" s="52" t="s">
        <v>151</v>
      </c>
      <c r="C106" s="51">
        <v>8228.06</v>
      </c>
    </row>
    <row r="107" spans="1:4" ht="16.5" customHeight="1">
      <c r="A107" s="48"/>
      <c r="B107" s="52" t="s">
        <v>219</v>
      </c>
      <c r="C107" s="51">
        <v>235</v>
      </c>
    </row>
    <row r="108" spans="1:4" ht="16.5" customHeight="1">
      <c r="A108" s="48"/>
      <c r="B108" s="52" t="s">
        <v>506</v>
      </c>
      <c r="C108" s="51">
        <v>1190</v>
      </c>
    </row>
    <row r="109" spans="1:4" ht="16.5" customHeight="1">
      <c r="A109" s="48"/>
      <c r="B109" s="52" t="s">
        <v>221</v>
      </c>
      <c r="C109" s="51">
        <v>3245.8</v>
      </c>
    </row>
    <row r="110" spans="1:4" ht="16.5" customHeight="1">
      <c r="A110" s="48"/>
      <c r="B110" s="52" t="s">
        <v>150</v>
      </c>
      <c r="C110" s="51">
        <v>3000.8</v>
      </c>
    </row>
    <row r="111" spans="1:4" ht="16.5" customHeight="1">
      <c r="A111" s="48"/>
      <c r="B111" s="52" t="s">
        <v>151</v>
      </c>
      <c r="C111" s="51">
        <v>245</v>
      </c>
    </row>
    <row r="112" spans="1:4" ht="16.5" customHeight="1">
      <c r="A112" s="48"/>
      <c r="B112" s="52" t="s">
        <v>222</v>
      </c>
      <c r="C112" s="51">
        <v>5604.76</v>
      </c>
    </row>
    <row r="113" spans="1:3" ht="16.5" customHeight="1">
      <c r="A113" s="48"/>
      <c r="B113" s="52" t="s">
        <v>150</v>
      </c>
      <c r="C113" s="51">
        <v>5053.16</v>
      </c>
    </row>
    <row r="114" spans="1:3" ht="16.5" customHeight="1">
      <c r="A114" s="48"/>
      <c r="B114" s="52" t="s">
        <v>151</v>
      </c>
      <c r="C114" s="51">
        <v>551.6</v>
      </c>
    </row>
    <row r="115" spans="1:3" ht="16.5" customHeight="1">
      <c r="A115" s="48"/>
      <c r="B115" s="52" t="s">
        <v>224</v>
      </c>
      <c r="C115" s="51">
        <v>2047.78</v>
      </c>
    </row>
    <row r="116" spans="1:3" ht="16.5" customHeight="1">
      <c r="A116" s="48"/>
      <c r="B116" s="52" t="s">
        <v>150</v>
      </c>
      <c r="C116" s="51">
        <v>1424.07</v>
      </c>
    </row>
    <row r="117" spans="1:3" ht="16.5" customHeight="1">
      <c r="A117" s="48"/>
      <c r="B117" s="52" t="s">
        <v>225</v>
      </c>
      <c r="C117" s="51">
        <v>335.6</v>
      </c>
    </row>
    <row r="118" spans="1:3" ht="16.5" customHeight="1">
      <c r="A118" s="48"/>
      <c r="B118" s="52" t="s">
        <v>226</v>
      </c>
      <c r="C118" s="51">
        <v>88.11</v>
      </c>
    </row>
    <row r="119" spans="1:3" ht="16.5" customHeight="1">
      <c r="A119" s="48"/>
      <c r="B119" s="52" t="s">
        <v>227</v>
      </c>
      <c r="C119" s="51">
        <v>200</v>
      </c>
    </row>
    <row r="120" spans="1:3" ht="16.5" customHeight="1">
      <c r="A120" s="48" t="s">
        <v>507</v>
      </c>
      <c r="B120" s="87" t="s">
        <v>230</v>
      </c>
      <c r="C120" s="51">
        <v>88638.18</v>
      </c>
    </row>
    <row r="121" spans="1:3" ht="16.5" customHeight="1">
      <c r="A121" s="48"/>
      <c r="B121" s="52" t="s">
        <v>231</v>
      </c>
      <c r="C121" s="51">
        <v>927.46</v>
      </c>
    </row>
    <row r="122" spans="1:3" ht="16.5" customHeight="1">
      <c r="A122" s="48"/>
      <c r="B122" s="52" t="s">
        <v>150</v>
      </c>
      <c r="C122" s="51">
        <v>507.46</v>
      </c>
    </row>
    <row r="123" spans="1:3" ht="16.5" customHeight="1">
      <c r="A123" s="48"/>
      <c r="B123" s="52" t="s">
        <v>232</v>
      </c>
      <c r="C123" s="51">
        <v>420</v>
      </c>
    </row>
    <row r="124" spans="1:3" ht="16.5" customHeight="1">
      <c r="A124" s="48"/>
      <c r="B124" s="52" t="s">
        <v>233</v>
      </c>
      <c r="C124" s="51">
        <v>84292.51999999999</v>
      </c>
    </row>
    <row r="125" spans="1:3" ht="16.5" customHeight="1">
      <c r="A125" s="48"/>
      <c r="B125" s="52" t="s">
        <v>234</v>
      </c>
      <c r="C125" s="51">
        <v>11246.92</v>
      </c>
    </row>
    <row r="126" spans="1:3" ht="16.5" customHeight="1">
      <c r="A126" s="48"/>
      <c r="B126" s="52" t="s">
        <v>235</v>
      </c>
      <c r="C126" s="51">
        <v>30121.5</v>
      </c>
    </row>
    <row r="127" spans="1:3" ht="16.5" customHeight="1">
      <c r="A127" s="48"/>
      <c r="B127" s="52" t="s">
        <v>236</v>
      </c>
      <c r="C127" s="51">
        <v>21171.559999999998</v>
      </c>
    </row>
    <row r="128" spans="1:3" ht="16.5" customHeight="1">
      <c r="A128" s="48"/>
      <c r="B128" s="52" t="s">
        <v>237</v>
      </c>
      <c r="C128" s="51">
        <v>21752.54</v>
      </c>
    </row>
    <row r="129" spans="1:3" ht="16.5" customHeight="1">
      <c r="A129" s="48"/>
      <c r="B129" s="52" t="s">
        <v>238</v>
      </c>
      <c r="C129" s="51">
        <v>200</v>
      </c>
    </row>
    <row r="130" spans="1:3" ht="16.5" customHeight="1">
      <c r="A130" s="48"/>
      <c r="B130" s="52" t="s">
        <v>239</v>
      </c>
      <c r="C130" s="51">
        <v>200</v>
      </c>
    </row>
    <row r="131" spans="1:3" ht="16.5" customHeight="1">
      <c r="A131" s="48"/>
      <c r="B131" s="52" t="s">
        <v>240</v>
      </c>
      <c r="C131" s="51">
        <v>145.4</v>
      </c>
    </row>
    <row r="132" spans="1:3" ht="16.5" customHeight="1">
      <c r="A132" s="48"/>
      <c r="B132" s="52" t="s">
        <v>241</v>
      </c>
      <c r="C132" s="51">
        <v>100</v>
      </c>
    </row>
    <row r="133" spans="1:3" ht="16.5" customHeight="1">
      <c r="A133" s="48"/>
      <c r="B133" s="52" t="s">
        <v>242</v>
      </c>
      <c r="C133" s="51">
        <v>45.4</v>
      </c>
    </row>
    <row r="134" spans="1:3" ht="16.5" customHeight="1">
      <c r="A134" s="48"/>
      <c r="B134" s="52" t="s">
        <v>243</v>
      </c>
      <c r="C134" s="51">
        <v>776.8</v>
      </c>
    </row>
    <row r="135" spans="1:3" ht="16.5" customHeight="1">
      <c r="A135" s="48"/>
      <c r="B135" s="52" t="s">
        <v>244</v>
      </c>
      <c r="C135" s="51">
        <v>776.8</v>
      </c>
    </row>
    <row r="136" spans="1:3" ht="16.5" customHeight="1">
      <c r="A136" s="48"/>
      <c r="B136" s="52" t="s">
        <v>245</v>
      </c>
      <c r="C136" s="51">
        <v>170</v>
      </c>
    </row>
    <row r="137" spans="1:3" ht="16.5" customHeight="1">
      <c r="A137" s="48"/>
      <c r="B137" s="52" t="s">
        <v>246</v>
      </c>
      <c r="C137" s="51">
        <v>170</v>
      </c>
    </row>
    <row r="138" spans="1:3" ht="16.5" customHeight="1">
      <c r="A138" s="48"/>
      <c r="B138" s="52" t="s">
        <v>247</v>
      </c>
      <c r="C138" s="51">
        <v>2126</v>
      </c>
    </row>
    <row r="139" spans="1:3" ht="16.5" customHeight="1">
      <c r="A139" s="48"/>
      <c r="B139" s="52" t="s">
        <v>250</v>
      </c>
      <c r="C139" s="51">
        <v>2126</v>
      </c>
    </row>
    <row r="140" spans="1:3" ht="16.5" customHeight="1">
      <c r="A140" s="48" t="s">
        <v>7</v>
      </c>
      <c r="B140" s="87" t="s">
        <v>253</v>
      </c>
      <c r="C140" s="51">
        <v>3955.87</v>
      </c>
    </row>
    <row r="141" spans="1:3" ht="16.5" customHeight="1">
      <c r="A141" s="48"/>
      <c r="B141" s="52" t="s">
        <v>254</v>
      </c>
      <c r="C141" s="51">
        <v>317.61</v>
      </c>
    </row>
    <row r="142" spans="1:3" ht="16.5" customHeight="1">
      <c r="A142" s="48"/>
      <c r="B142" s="52" t="s">
        <v>150</v>
      </c>
      <c r="C142" s="51">
        <v>247.61</v>
      </c>
    </row>
    <row r="143" spans="1:3" ht="16.5" customHeight="1">
      <c r="A143" s="48"/>
      <c r="B143" s="52" t="s">
        <v>151</v>
      </c>
      <c r="C143" s="51">
        <v>70</v>
      </c>
    </row>
    <row r="144" spans="1:3" ht="16.5" customHeight="1">
      <c r="A144" s="48"/>
      <c r="B144" s="52" t="s">
        <v>255</v>
      </c>
      <c r="C144" s="51">
        <v>3200</v>
      </c>
    </row>
    <row r="145" spans="1:3" ht="16.5" customHeight="1">
      <c r="A145" s="48"/>
      <c r="B145" s="52" t="s">
        <v>256</v>
      </c>
      <c r="C145" s="51">
        <v>3200</v>
      </c>
    </row>
    <row r="146" spans="1:3" ht="16.5" customHeight="1">
      <c r="A146" s="48"/>
      <c r="B146" s="52" t="s">
        <v>258</v>
      </c>
      <c r="C146" s="51">
        <v>438.26</v>
      </c>
    </row>
    <row r="147" spans="1:3" ht="16.5" customHeight="1">
      <c r="A147" s="48"/>
      <c r="B147" s="52" t="s">
        <v>259</v>
      </c>
      <c r="C147" s="51">
        <v>238.26</v>
      </c>
    </row>
    <row r="148" spans="1:3" ht="16.5" customHeight="1">
      <c r="A148" s="48"/>
      <c r="B148" s="52" t="s">
        <v>260</v>
      </c>
      <c r="C148" s="51">
        <v>200</v>
      </c>
    </row>
    <row r="149" spans="1:3" ht="16.5" customHeight="1">
      <c r="A149" s="48" t="s">
        <v>508</v>
      </c>
      <c r="B149" s="87" t="s">
        <v>263</v>
      </c>
      <c r="C149" s="51">
        <v>6571.64</v>
      </c>
    </row>
    <row r="150" spans="1:3" ht="16.5" customHeight="1">
      <c r="A150" s="48"/>
      <c r="B150" s="52" t="s">
        <v>264</v>
      </c>
      <c r="C150" s="51">
        <v>4189.0199999999995</v>
      </c>
    </row>
    <row r="151" spans="1:3" ht="16.5" customHeight="1">
      <c r="A151" s="48"/>
      <c r="B151" s="52" t="s">
        <v>150</v>
      </c>
      <c r="C151" s="51">
        <v>205.39</v>
      </c>
    </row>
    <row r="152" spans="1:3" ht="16.5" customHeight="1">
      <c r="A152" s="48"/>
      <c r="B152" s="52" t="s">
        <v>151</v>
      </c>
      <c r="C152" s="51">
        <v>1515</v>
      </c>
    </row>
    <row r="153" spans="1:3" ht="16.5" customHeight="1">
      <c r="A153" s="48"/>
      <c r="B153" s="52" t="s">
        <v>265</v>
      </c>
      <c r="C153" s="51">
        <v>287.83</v>
      </c>
    </row>
    <row r="154" spans="1:3" ht="16.5" customHeight="1">
      <c r="A154" s="48"/>
      <c r="B154" s="52" t="s">
        <v>266</v>
      </c>
      <c r="C154" s="51">
        <v>341.31</v>
      </c>
    </row>
    <row r="155" spans="1:3" ht="16.5" customHeight="1">
      <c r="A155" s="48"/>
      <c r="B155" s="52" t="s">
        <v>509</v>
      </c>
      <c r="C155" s="51">
        <v>150</v>
      </c>
    </row>
    <row r="156" spans="1:3" ht="16.5" customHeight="1">
      <c r="A156" s="48"/>
      <c r="B156" s="52" t="s">
        <v>268</v>
      </c>
      <c r="C156" s="51">
        <v>443.56</v>
      </c>
    </row>
    <row r="157" spans="1:3" ht="16.5" customHeight="1">
      <c r="A157" s="48"/>
      <c r="B157" s="52" t="s">
        <v>269</v>
      </c>
      <c r="C157" s="51">
        <v>1245.93</v>
      </c>
    </row>
    <row r="158" spans="1:3" ht="16.5" customHeight="1">
      <c r="A158" s="48"/>
      <c r="B158" s="52" t="s">
        <v>270</v>
      </c>
      <c r="C158" s="51">
        <v>387.31</v>
      </c>
    </row>
    <row r="159" spans="1:3" ht="16.5" customHeight="1">
      <c r="A159" s="48"/>
      <c r="B159" s="52" t="s">
        <v>271</v>
      </c>
      <c r="C159" s="51">
        <v>387.31</v>
      </c>
    </row>
    <row r="160" spans="1:3" ht="16.5" customHeight="1">
      <c r="A160" s="48"/>
      <c r="B160" s="52" t="s">
        <v>274</v>
      </c>
      <c r="C160" s="51">
        <v>165.84</v>
      </c>
    </row>
    <row r="161" spans="1:3" ht="16.5" customHeight="1">
      <c r="A161" s="48"/>
      <c r="B161" s="52" t="s">
        <v>151</v>
      </c>
      <c r="C161" s="51">
        <v>20</v>
      </c>
    </row>
    <row r="162" spans="1:3" ht="16.5" customHeight="1">
      <c r="A162" s="48"/>
      <c r="B162" s="52" t="s">
        <v>275</v>
      </c>
      <c r="C162" s="51">
        <v>145.84</v>
      </c>
    </row>
    <row r="163" spans="1:3" ht="16.5" customHeight="1">
      <c r="A163" s="48"/>
      <c r="B163" s="52" t="s">
        <v>277</v>
      </c>
      <c r="C163" s="51">
        <v>1829.47</v>
      </c>
    </row>
    <row r="164" spans="1:3" ht="16.5" customHeight="1">
      <c r="A164" s="48"/>
      <c r="B164" s="52" t="s">
        <v>278</v>
      </c>
      <c r="C164" s="51">
        <v>1829.47</v>
      </c>
    </row>
    <row r="165" spans="1:3" ht="16.5" customHeight="1">
      <c r="A165" s="48" t="s">
        <v>8</v>
      </c>
      <c r="B165" s="87" t="s">
        <v>282</v>
      </c>
      <c r="C165" s="51">
        <f>97381.46-10882</f>
        <v>86499.46</v>
      </c>
    </row>
    <row r="166" spans="1:3" ht="16.5" customHeight="1">
      <c r="A166" s="48"/>
      <c r="B166" s="52" t="s">
        <v>283</v>
      </c>
      <c r="C166" s="51">
        <v>5426.66</v>
      </c>
    </row>
    <row r="167" spans="1:3" ht="16.5" customHeight="1">
      <c r="A167" s="48"/>
      <c r="B167" s="52" t="s">
        <v>150</v>
      </c>
      <c r="C167" s="51">
        <v>380.98</v>
      </c>
    </row>
    <row r="168" spans="1:3" ht="16.5" customHeight="1">
      <c r="A168" s="48"/>
      <c r="B168" s="52" t="s">
        <v>151</v>
      </c>
      <c r="C168" s="51">
        <v>643</v>
      </c>
    </row>
    <row r="169" spans="1:3" ht="16.5" customHeight="1">
      <c r="A169" s="48"/>
      <c r="B169" s="52" t="s">
        <v>284</v>
      </c>
      <c r="C169" s="51">
        <v>1079.33</v>
      </c>
    </row>
    <row r="170" spans="1:3" ht="16.5" customHeight="1">
      <c r="A170" s="48"/>
      <c r="B170" s="52" t="s">
        <v>285</v>
      </c>
      <c r="C170" s="51">
        <v>1030.01</v>
      </c>
    </row>
    <row r="171" spans="1:3" ht="16.5" customHeight="1">
      <c r="A171" s="48"/>
      <c r="B171" s="52" t="s">
        <v>286</v>
      </c>
      <c r="C171" s="51">
        <v>31</v>
      </c>
    </row>
    <row r="172" spans="1:3" ht="16.5" customHeight="1">
      <c r="A172" s="48"/>
      <c r="B172" s="52" t="s">
        <v>287</v>
      </c>
      <c r="C172" s="51">
        <v>2210.34</v>
      </c>
    </row>
    <row r="173" spans="1:3" ht="16.5" customHeight="1">
      <c r="A173" s="48"/>
      <c r="B173" s="52" t="s">
        <v>288</v>
      </c>
      <c r="C173" s="51">
        <v>52</v>
      </c>
    </row>
    <row r="174" spans="1:3" ht="16.5" customHeight="1">
      <c r="A174" s="48"/>
      <c r="B174" s="52" t="s">
        <v>289</v>
      </c>
      <c r="C174" s="51">
        <v>9176.2300000000014</v>
      </c>
    </row>
    <row r="175" spans="1:3" ht="16.5" customHeight="1">
      <c r="A175" s="48"/>
      <c r="B175" s="52" t="s">
        <v>150</v>
      </c>
      <c r="C175" s="51">
        <v>370.95</v>
      </c>
    </row>
    <row r="176" spans="1:3" ht="16.5" customHeight="1">
      <c r="A176" s="48"/>
      <c r="B176" s="52" t="s">
        <v>290</v>
      </c>
      <c r="C176" s="51">
        <v>241</v>
      </c>
    </row>
    <row r="177" spans="1:3" ht="16.5" customHeight="1">
      <c r="A177" s="48"/>
      <c r="B177" s="52" t="s">
        <v>291</v>
      </c>
      <c r="C177" s="51">
        <v>3008.86</v>
      </c>
    </row>
    <row r="178" spans="1:3" ht="16.5" customHeight="1">
      <c r="A178" s="48"/>
      <c r="B178" s="52" t="s">
        <v>292</v>
      </c>
      <c r="C178" s="51">
        <v>80</v>
      </c>
    </row>
    <row r="179" spans="1:3" ht="16.5" customHeight="1">
      <c r="A179" s="48"/>
      <c r="B179" s="52" t="s">
        <v>293</v>
      </c>
      <c r="C179" s="51">
        <v>54.7</v>
      </c>
    </row>
    <row r="180" spans="1:3" ht="16.5" customHeight="1">
      <c r="A180" s="48"/>
      <c r="B180" s="52" t="s">
        <v>294</v>
      </c>
      <c r="C180" s="51">
        <v>4490.78</v>
      </c>
    </row>
    <row r="181" spans="1:3" ht="16.5" customHeight="1">
      <c r="A181" s="48"/>
      <c r="B181" s="52" t="s">
        <v>295</v>
      </c>
      <c r="C181" s="51">
        <v>929.94</v>
      </c>
    </row>
    <row r="182" spans="1:3" ht="16.5" customHeight="1">
      <c r="A182" s="48"/>
      <c r="B182" s="52" t="s">
        <v>296</v>
      </c>
      <c r="C182" s="51">
        <v>2093.56</v>
      </c>
    </row>
    <row r="183" spans="1:3" ht="16.5" customHeight="1">
      <c r="A183" s="48"/>
      <c r="B183" s="52" t="s">
        <v>297</v>
      </c>
      <c r="C183" s="51">
        <v>206.78</v>
      </c>
    </row>
    <row r="184" spans="1:3" ht="16.5" customHeight="1">
      <c r="A184" s="48"/>
      <c r="B184" s="52" t="s">
        <v>298</v>
      </c>
      <c r="C184" s="51">
        <v>631.04999999999995</v>
      </c>
    </row>
    <row r="185" spans="1:3" ht="16.5" customHeight="1">
      <c r="A185" s="48"/>
      <c r="B185" s="52" t="s">
        <v>299</v>
      </c>
      <c r="C185" s="51">
        <v>1255.73</v>
      </c>
    </row>
    <row r="186" spans="1:3" ht="16.5" customHeight="1">
      <c r="A186" s="48"/>
      <c r="B186" s="52" t="s">
        <v>303</v>
      </c>
      <c r="C186" s="51">
        <v>135</v>
      </c>
    </row>
    <row r="187" spans="1:3" ht="16.5" customHeight="1">
      <c r="A187" s="48"/>
      <c r="B187" s="52" t="s">
        <v>307</v>
      </c>
      <c r="C187" s="51">
        <v>135</v>
      </c>
    </row>
    <row r="188" spans="1:3" ht="16.5" customHeight="1">
      <c r="A188" s="48"/>
      <c r="B188" s="52" t="s">
        <v>308</v>
      </c>
      <c r="C188" s="51">
        <v>3319.3</v>
      </c>
    </row>
    <row r="189" spans="1:3" ht="16.5" customHeight="1">
      <c r="A189" s="48"/>
      <c r="B189" s="52" t="s">
        <v>309</v>
      </c>
      <c r="C189" s="51">
        <v>867</v>
      </c>
    </row>
    <row r="190" spans="1:3" ht="16.5" customHeight="1">
      <c r="A190" s="48"/>
      <c r="B190" s="52" t="s">
        <v>310</v>
      </c>
      <c r="C190" s="51">
        <v>353</v>
      </c>
    </row>
    <row r="191" spans="1:3" ht="16.5" customHeight="1">
      <c r="A191" s="48"/>
      <c r="B191" s="52" t="s">
        <v>311</v>
      </c>
      <c r="C191" s="51">
        <v>580.29999999999995</v>
      </c>
    </row>
    <row r="192" spans="1:3" ht="16.5" customHeight="1">
      <c r="A192" s="48"/>
      <c r="B192" s="52" t="s">
        <v>312</v>
      </c>
      <c r="C192" s="51">
        <v>863</v>
      </c>
    </row>
    <row r="193" spans="1:3" ht="16.5" customHeight="1">
      <c r="A193" s="48"/>
      <c r="B193" s="52" t="s">
        <v>313</v>
      </c>
      <c r="C193" s="51">
        <v>581</v>
      </c>
    </row>
    <row r="194" spans="1:3" ht="16.5" customHeight="1">
      <c r="A194" s="48"/>
      <c r="B194" s="52" t="s">
        <v>314</v>
      </c>
      <c r="C194" s="51">
        <v>75</v>
      </c>
    </row>
    <row r="195" spans="1:3" ht="16.5" customHeight="1">
      <c r="A195" s="48"/>
      <c r="B195" s="52" t="s">
        <v>315</v>
      </c>
      <c r="C195" s="51">
        <v>1119.5</v>
      </c>
    </row>
    <row r="196" spans="1:3" ht="16.5" customHeight="1">
      <c r="A196" s="48"/>
      <c r="B196" s="52" t="s">
        <v>316</v>
      </c>
      <c r="C196" s="51">
        <v>945</v>
      </c>
    </row>
    <row r="197" spans="1:3" ht="16.5" customHeight="1">
      <c r="A197" s="48"/>
      <c r="B197" s="52" t="s">
        <v>317</v>
      </c>
      <c r="C197" s="51">
        <v>14.5</v>
      </c>
    </row>
    <row r="198" spans="1:3" ht="16.5" customHeight="1">
      <c r="A198" s="48"/>
      <c r="B198" s="52" t="s">
        <v>319</v>
      </c>
      <c r="C198" s="51">
        <v>160</v>
      </c>
    </row>
    <row r="199" spans="1:3" ht="16.5" customHeight="1">
      <c r="A199" s="48"/>
      <c r="B199" s="52" t="s">
        <v>321</v>
      </c>
      <c r="C199" s="51">
        <v>2734.7</v>
      </c>
    </row>
    <row r="200" spans="1:3" ht="16.5" customHeight="1">
      <c r="A200" s="48"/>
      <c r="B200" s="52" t="s">
        <v>322</v>
      </c>
      <c r="C200" s="51">
        <v>340.23</v>
      </c>
    </row>
    <row r="201" spans="1:3" ht="16.5" customHeight="1">
      <c r="A201" s="48"/>
      <c r="B201" s="52" t="s">
        <v>323</v>
      </c>
      <c r="C201" s="51">
        <v>821.18</v>
      </c>
    </row>
    <row r="202" spans="1:3" ht="16.5" customHeight="1">
      <c r="A202" s="48"/>
      <c r="B202" s="52" t="s">
        <v>324</v>
      </c>
      <c r="C202" s="51">
        <v>1573.29</v>
      </c>
    </row>
    <row r="203" spans="1:3" ht="16.5" customHeight="1">
      <c r="A203" s="48"/>
      <c r="B203" s="52" t="s">
        <v>326</v>
      </c>
      <c r="C203" s="51">
        <v>5440.58</v>
      </c>
    </row>
    <row r="204" spans="1:3" ht="16.5" customHeight="1">
      <c r="A204" s="48"/>
      <c r="B204" s="52" t="s">
        <v>150</v>
      </c>
      <c r="C204" s="51">
        <v>189.98</v>
      </c>
    </row>
    <row r="205" spans="1:3" ht="16.5" customHeight="1">
      <c r="A205" s="48"/>
      <c r="B205" s="52" t="s">
        <v>151</v>
      </c>
      <c r="C205" s="51">
        <v>76</v>
      </c>
    </row>
    <row r="206" spans="1:3" ht="16.5" customHeight="1">
      <c r="A206" s="48"/>
      <c r="B206" s="52" t="s">
        <v>327</v>
      </c>
      <c r="C206" s="51">
        <v>517</v>
      </c>
    </row>
    <row r="207" spans="1:3" ht="16.5" customHeight="1">
      <c r="A207" s="48"/>
      <c r="B207" s="52" t="s">
        <v>328</v>
      </c>
      <c r="C207" s="51">
        <v>1322.2</v>
      </c>
    </row>
    <row r="208" spans="1:3" ht="16.5" customHeight="1">
      <c r="A208" s="48"/>
      <c r="B208" s="52" t="s">
        <v>329</v>
      </c>
      <c r="C208" s="51">
        <v>65</v>
      </c>
    </row>
    <row r="209" spans="1:3" ht="16.5" customHeight="1">
      <c r="A209" s="48"/>
      <c r="B209" s="52" t="s">
        <v>330</v>
      </c>
      <c r="C209" s="51">
        <v>2408</v>
      </c>
    </row>
    <row r="210" spans="1:3" ht="16.5" customHeight="1">
      <c r="A210" s="48"/>
      <c r="B210" s="52" t="s">
        <v>331</v>
      </c>
      <c r="C210" s="51">
        <v>862.4</v>
      </c>
    </row>
    <row r="211" spans="1:3" ht="16.5" customHeight="1">
      <c r="A211" s="48"/>
      <c r="B211" s="52" t="s">
        <v>336</v>
      </c>
      <c r="C211" s="51">
        <v>260</v>
      </c>
    </row>
    <row r="212" spans="1:3" ht="16.5" customHeight="1">
      <c r="A212" s="48"/>
      <c r="B212" s="52" t="s">
        <v>150</v>
      </c>
      <c r="C212" s="51">
        <v>260</v>
      </c>
    </row>
    <row r="213" spans="1:3" ht="16.5" customHeight="1">
      <c r="A213" s="48"/>
      <c r="B213" s="52" t="s">
        <v>338</v>
      </c>
      <c r="C213" s="51">
        <v>3496</v>
      </c>
    </row>
    <row r="214" spans="1:3" ht="16.5" customHeight="1">
      <c r="A214" s="48"/>
      <c r="B214" s="52" t="s">
        <v>339</v>
      </c>
      <c r="C214" s="51">
        <v>3496</v>
      </c>
    </row>
    <row r="215" spans="1:3" ht="16.5" customHeight="1">
      <c r="A215" s="48"/>
      <c r="B215" s="52" t="s">
        <v>340</v>
      </c>
      <c r="C215" s="51">
        <v>1603.93</v>
      </c>
    </row>
    <row r="216" spans="1:3" ht="16.5" customHeight="1">
      <c r="A216" s="48"/>
      <c r="B216" s="52" t="s">
        <v>341</v>
      </c>
      <c r="C216" s="51">
        <v>1603.93</v>
      </c>
    </row>
    <row r="217" spans="1:3" ht="16.5" customHeight="1">
      <c r="A217" s="48"/>
      <c r="B217" s="52" t="s">
        <v>342</v>
      </c>
      <c r="C217" s="51">
        <v>628</v>
      </c>
    </row>
    <row r="218" spans="1:3" ht="16.5" customHeight="1">
      <c r="A218" s="48"/>
      <c r="B218" s="52" t="s">
        <v>343</v>
      </c>
      <c r="C218" s="51">
        <v>628</v>
      </c>
    </row>
    <row r="219" spans="1:3" ht="16.5" customHeight="1">
      <c r="A219" s="48"/>
      <c r="B219" s="52" t="s">
        <v>345</v>
      </c>
      <c r="C219" s="51">
        <v>179</v>
      </c>
    </row>
    <row r="220" spans="1:3" ht="16.5" customHeight="1">
      <c r="A220" s="48"/>
      <c r="B220" s="88" t="s">
        <v>346</v>
      </c>
      <c r="C220" s="51">
        <v>179</v>
      </c>
    </row>
    <row r="221" spans="1:3" ht="16.5" customHeight="1">
      <c r="A221" s="48"/>
      <c r="B221" s="88" t="s">
        <v>348</v>
      </c>
      <c r="C221" s="51">
        <f>60000-10882</f>
        <v>49118</v>
      </c>
    </row>
    <row r="222" spans="1:3" ht="16.5" customHeight="1">
      <c r="A222" s="48"/>
      <c r="B222" s="52" t="s">
        <v>351</v>
      </c>
      <c r="C222" s="51">
        <f>60000-10882</f>
        <v>49118</v>
      </c>
    </row>
    <row r="223" spans="1:3" ht="16.5" customHeight="1">
      <c r="A223" s="48"/>
      <c r="B223" s="52" t="s">
        <v>352</v>
      </c>
      <c r="C223" s="51">
        <v>1769</v>
      </c>
    </row>
    <row r="224" spans="1:3" ht="16.5" customHeight="1">
      <c r="A224" s="48"/>
      <c r="B224" s="52" t="s">
        <v>353</v>
      </c>
      <c r="C224" s="51">
        <v>1769</v>
      </c>
    </row>
    <row r="225" spans="1:3" ht="16.5" customHeight="1">
      <c r="A225" s="48" t="s">
        <v>510</v>
      </c>
      <c r="B225" s="87" t="s">
        <v>354</v>
      </c>
      <c r="C225" s="51">
        <f>29135.14+10882</f>
        <v>40017.14</v>
      </c>
    </row>
    <row r="226" spans="1:3" ht="16.5" customHeight="1">
      <c r="A226" s="48"/>
      <c r="B226" s="52" t="s">
        <v>355</v>
      </c>
      <c r="C226" s="51">
        <v>4119.21</v>
      </c>
    </row>
    <row r="227" spans="1:3" ht="16.5" customHeight="1">
      <c r="A227" s="48"/>
      <c r="B227" s="52" t="s">
        <v>150</v>
      </c>
      <c r="C227" s="51">
        <v>684.64</v>
      </c>
    </row>
    <row r="228" spans="1:3" ht="16.5" customHeight="1">
      <c r="A228" s="48"/>
      <c r="B228" s="52" t="s">
        <v>151</v>
      </c>
      <c r="C228" s="51">
        <v>2960.9</v>
      </c>
    </row>
    <row r="229" spans="1:3" ht="16.5" customHeight="1">
      <c r="A229" s="48"/>
      <c r="B229" s="52" t="s">
        <v>356</v>
      </c>
      <c r="C229" s="51">
        <v>473.67</v>
      </c>
    </row>
    <row r="230" spans="1:3" ht="16.5" customHeight="1">
      <c r="A230" s="48"/>
      <c r="B230" s="52" t="s">
        <v>357</v>
      </c>
      <c r="C230" s="51">
        <v>2860</v>
      </c>
    </row>
    <row r="231" spans="1:3" ht="16.5" customHeight="1">
      <c r="A231" s="48"/>
      <c r="B231" s="52" t="s">
        <v>358</v>
      </c>
      <c r="C231" s="51">
        <v>2860</v>
      </c>
    </row>
    <row r="232" spans="1:3" ht="16.5" customHeight="1">
      <c r="A232" s="48"/>
      <c r="B232" s="52" t="s">
        <v>359</v>
      </c>
      <c r="C232" s="51">
        <v>10566</v>
      </c>
    </row>
    <row r="233" spans="1:3" ht="16.5" customHeight="1">
      <c r="A233" s="48"/>
      <c r="B233" s="52" t="s">
        <v>360</v>
      </c>
      <c r="C233" s="51">
        <v>9707</v>
      </c>
    </row>
    <row r="234" spans="1:3" ht="16.5" customHeight="1">
      <c r="A234" s="48"/>
      <c r="B234" s="52" t="s">
        <v>362</v>
      </c>
      <c r="C234" s="51">
        <v>859</v>
      </c>
    </row>
    <row r="235" spans="1:3" ht="16.5" customHeight="1">
      <c r="A235" s="48"/>
      <c r="B235" s="52" t="s">
        <v>363</v>
      </c>
      <c r="C235" s="51">
        <v>6592</v>
      </c>
    </row>
    <row r="236" spans="1:3" ht="16.5" customHeight="1">
      <c r="A236" s="48"/>
      <c r="B236" s="52" t="s">
        <v>364</v>
      </c>
      <c r="C236" s="51">
        <v>978.15</v>
      </c>
    </row>
    <row r="237" spans="1:3" ht="16.5" customHeight="1">
      <c r="A237" s="48"/>
      <c r="B237" s="52" t="s">
        <v>365</v>
      </c>
      <c r="C237" s="51">
        <v>1071.1300000000001</v>
      </c>
    </row>
    <row r="238" spans="1:3" ht="16.5" customHeight="1">
      <c r="A238" s="48"/>
      <c r="B238" s="52" t="s">
        <v>366</v>
      </c>
      <c r="C238" s="51">
        <v>1097.81</v>
      </c>
    </row>
    <row r="239" spans="1:3" ht="16.5" customHeight="1">
      <c r="A239" s="48"/>
      <c r="B239" s="52" t="s">
        <v>367</v>
      </c>
      <c r="C239" s="51">
        <v>157</v>
      </c>
    </row>
    <row r="240" spans="1:3" ht="16.5" customHeight="1">
      <c r="A240" s="48"/>
      <c r="B240" s="52" t="s">
        <v>368</v>
      </c>
      <c r="C240" s="51">
        <v>2476</v>
      </c>
    </row>
    <row r="241" spans="1:3" ht="16.5" customHeight="1">
      <c r="A241" s="48"/>
      <c r="B241" s="52" t="s">
        <v>369</v>
      </c>
      <c r="C241" s="51">
        <v>631.91</v>
      </c>
    </row>
    <row r="242" spans="1:3" ht="16.5" customHeight="1">
      <c r="A242" s="48"/>
      <c r="B242" s="52" t="s">
        <v>370</v>
      </c>
      <c r="C242" s="51">
        <v>180</v>
      </c>
    </row>
    <row r="243" spans="1:3" ht="16.5" customHeight="1">
      <c r="A243" s="48"/>
      <c r="B243" s="52" t="s">
        <v>371</v>
      </c>
      <c r="C243" s="51">
        <v>500</v>
      </c>
    </row>
    <row r="244" spans="1:3" ht="16.5" customHeight="1">
      <c r="A244" s="48"/>
      <c r="B244" s="52" t="s">
        <v>372</v>
      </c>
      <c r="C244" s="51">
        <v>500</v>
      </c>
    </row>
    <row r="245" spans="1:3" ht="16.5" customHeight="1">
      <c r="A245" s="48"/>
      <c r="B245" s="52" t="s">
        <v>373</v>
      </c>
      <c r="C245" s="51">
        <v>3069.9300000000003</v>
      </c>
    </row>
    <row r="246" spans="1:3" ht="16.5" customHeight="1">
      <c r="A246" s="48"/>
      <c r="B246" s="52" t="s">
        <v>374</v>
      </c>
      <c r="C246" s="51">
        <v>29.65</v>
      </c>
    </row>
    <row r="247" spans="1:3" ht="16.5" customHeight="1">
      <c r="A247" s="48"/>
      <c r="B247" s="52" t="s">
        <v>376</v>
      </c>
      <c r="C247" s="51">
        <v>3040.28</v>
      </c>
    </row>
    <row r="248" spans="1:3" ht="16.5" customHeight="1">
      <c r="A248" s="48"/>
      <c r="B248" s="52" t="s">
        <v>377</v>
      </c>
      <c r="C248" s="51">
        <v>626</v>
      </c>
    </row>
    <row r="249" spans="1:3" ht="16.5" customHeight="1">
      <c r="A249" s="48"/>
      <c r="B249" s="52" t="s">
        <v>151</v>
      </c>
      <c r="C249" s="51">
        <v>626</v>
      </c>
    </row>
    <row r="250" spans="1:3" ht="16.5" customHeight="1">
      <c r="A250" s="48"/>
      <c r="B250" s="52" t="s">
        <v>386</v>
      </c>
      <c r="C250" s="51">
        <v>724</v>
      </c>
    </row>
    <row r="251" spans="1:3" ht="16.5" customHeight="1">
      <c r="A251" s="48"/>
      <c r="B251" s="52" t="s">
        <v>387</v>
      </c>
      <c r="C251" s="51">
        <v>699</v>
      </c>
    </row>
    <row r="252" spans="1:3" ht="16.5" customHeight="1">
      <c r="A252" s="48"/>
      <c r="B252" s="52" t="s">
        <v>511</v>
      </c>
      <c r="C252" s="51">
        <v>25</v>
      </c>
    </row>
    <row r="253" spans="1:3" ht="16.5" customHeight="1">
      <c r="A253" s="48"/>
      <c r="B253" s="52" t="s">
        <v>388</v>
      </c>
      <c r="C253" s="51">
        <v>78</v>
      </c>
    </row>
    <row r="254" spans="1:3" ht="16.5" customHeight="1">
      <c r="A254" s="48"/>
      <c r="B254" s="52" t="s">
        <v>389</v>
      </c>
      <c r="C254" s="51">
        <v>78</v>
      </c>
    </row>
    <row r="255" spans="1:3" s="40" customFormat="1" ht="13.5">
      <c r="A255" s="92"/>
      <c r="B255" s="43" t="s">
        <v>382</v>
      </c>
      <c r="C255" s="42">
        <v>10882</v>
      </c>
    </row>
    <row r="256" spans="1:3" s="40" customFormat="1" ht="13.5">
      <c r="A256" s="92"/>
      <c r="B256" s="43" t="s">
        <v>383</v>
      </c>
      <c r="C256" s="42">
        <v>10882</v>
      </c>
    </row>
    <row r="257" spans="1:3" ht="16.5" customHeight="1">
      <c r="A257" s="48" t="s">
        <v>512</v>
      </c>
      <c r="B257" s="87" t="s">
        <v>390</v>
      </c>
      <c r="C257" s="51">
        <v>1699.5</v>
      </c>
    </row>
    <row r="258" spans="1:3" ht="16.5" customHeight="1">
      <c r="A258" s="48"/>
      <c r="B258" s="52" t="s">
        <v>513</v>
      </c>
      <c r="C258" s="51">
        <v>1599.5</v>
      </c>
    </row>
    <row r="259" spans="1:3" ht="16.5" customHeight="1">
      <c r="A259" s="48"/>
      <c r="B259" s="52" t="s">
        <v>514</v>
      </c>
      <c r="C259" s="51">
        <v>1599.5</v>
      </c>
    </row>
    <row r="260" spans="1:3" ht="16.5" customHeight="1">
      <c r="A260" s="48"/>
      <c r="B260" s="52" t="s">
        <v>393</v>
      </c>
      <c r="C260" s="51">
        <v>100</v>
      </c>
    </row>
    <row r="261" spans="1:3" ht="16.5" customHeight="1">
      <c r="A261" s="48"/>
      <c r="B261" s="52" t="s">
        <v>394</v>
      </c>
      <c r="C261" s="51">
        <v>100</v>
      </c>
    </row>
    <row r="262" spans="1:3" ht="16.5" customHeight="1">
      <c r="A262" s="48" t="s">
        <v>515</v>
      </c>
      <c r="B262" s="87" t="s">
        <v>395</v>
      </c>
      <c r="C262" s="51">
        <v>62613.3</v>
      </c>
    </row>
    <row r="263" spans="1:3" ht="16.5" customHeight="1">
      <c r="A263" s="48"/>
      <c r="B263" s="52" t="s">
        <v>396</v>
      </c>
      <c r="C263" s="51">
        <v>32863.86</v>
      </c>
    </row>
    <row r="264" spans="1:3" ht="16.5" customHeight="1">
      <c r="A264" s="48"/>
      <c r="B264" s="52" t="s">
        <v>150</v>
      </c>
      <c r="C264" s="51">
        <v>2263.2399999999998</v>
      </c>
    </row>
    <row r="265" spans="1:3" ht="16.5" customHeight="1">
      <c r="A265" s="48"/>
      <c r="B265" s="52" t="s">
        <v>151</v>
      </c>
      <c r="C265" s="51">
        <v>1767.79</v>
      </c>
    </row>
    <row r="266" spans="1:3" ht="16.5" customHeight="1">
      <c r="A266" s="48"/>
      <c r="B266" s="52" t="s">
        <v>397</v>
      </c>
      <c r="C266" s="51">
        <v>8804.74</v>
      </c>
    </row>
    <row r="267" spans="1:3" ht="16.5" customHeight="1">
      <c r="A267" s="48"/>
      <c r="B267" s="52" t="s">
        <v>398</v>
      </c>
      <c r="C267" s="51">
        <v>20028.09</v>
      </c>
    </row>
    <row r="268" spans="1:3" ht="16.5" customHeight="1">
      <c r="A268" s="48"/>
      <c r="B268" s="52" t="s">
        <v>399</v>
      </c>
      <c r="C268" s="51">
        <v>231</v>
      </c>
    </row>
    <row r="269" spans="1:3" ht="16.5" customHeight="1">
      <c r="A269" s="48"/>
      <c r="B269" s="52" t="s">
        <v>400</v>
      </c>
      <c r="C269" s="51">
        <v>231</v>
      </c>
    </row>
    <row r="270" spans="1:3" ht="16.5" customHeight="1">
      <c r="A270" s="48"/>
      <c r="B270" s="52" t="s">
        <v>401</v>
      </c>
      <c r="C270" s="51">
        <v>500</v>
      </c>
    </row>
    <row r="271" spans="1:3" ht="16.5" customHeight="1">
      <c r="A271" s="48"/>
      <c r="B271" s="52" t="s">
        <v>545</v>
      </c>
      <c r="C271" s="51">
        <v>500</v>
      </c>
    </row>
    <row r="272" spans="1:3" ht="16.5" customHeight="1">
      <c r="A272" s="48"/>
      <c r="B272" s="52" t="s">
        <v>404</v>
      </c>
      <c r="C272" s="51">
        <v>29018.44</v>
      </c>
    </row>
    <row r="273" spans="1:3" ht="16.5" customHeight="1">
      <c r="A273" s="48"/>
      <c r="B273" s="52" t="s">
        <v>405</v>
      </c>
      <c r="C273" s="51">
        <v>29018.44</v>
      </c>
    </row>
    <row r="274" spans="1:3" ht="16.5" customHeight="1">
      <c r="A274" s="48" t="s">
        <v>516</v>
      </c>
      <c r="B274" s="87" t="s">
        <v>408</v>
      </c>
      <c r="C274" s="51">
        <v>16467.95</v>
      </c>
    </row>
    <row r="275" spans="1:3" ht="16.5" customHeight="1">
      <c r="A275" s="48"/>
      <c r="B275" s="52" t="s">
        <v>409</v>
      </c>
      <c r="C275" s="51">
        <v>7994.03</v>
      </c>
    </row>
    <row r="276" spans="1:3" ht="16.5" customHeight="1">
      <c r="A276" s="48"/>
      <c r="B276" s="52" t="s">
        <v>150</v>
      </c>
      <c r="C276" s="51">
        <v>2698.28</v>
      </c>
    </row>
    <row r="277" spans="1:3" ht="16.5" customHeight="1">
      <c r="A277" s="48"/>
      <c r="B277" s="52" t="s">
        <v>151</v>
      </c>
      <c r="C277" s="51">
        <v>5</v>
      </c>
    </row>
    <row r="278" spans="1:3" ht="16.5" customHeight="1">
      <c r="A278" s="48"/>
      <c r="B278" s="52" t="s">
        <v>154</v>
      </c>
      <c r="C278" s="51">
        <v>408.85</v>
      </c>
    </row>
    <row r="279" spans="1:3" ht="16.5" customHeight="1">
      <c r="A279" s="48"/>
      <c r="B279" s="52" t="s">
        <v>410</v>
      </c>
      <c r="C279" s="51">
        <v>238.6</v>
      </c>
    </row>
    <row r="280" spans="1:3" ht="16.5" customHeight="1">
      <c r="A280" s="48"/>
      <c r="B280" s="52" t="s">
        <v>411</v>
      </c>
      <c r="C280" s="51">
        <v>459.1</v>
      </c>
    </row>
    <row r="281" spans="1:3" ht="16.5" customHeight="1">
      <c r="A281" s="48"/>
      <c r="B281" s="52" t="s">
        <v>412</v>
      </c>
      <c r="C281" s="51">
        <v>78</v>
      </c>
    </row>
    <row r="282" spans="1:3" ht="16.5" customHeight="1">
      <c r="A282" s="48"/>
      <c r="B282" s="52" t="s">
        <v>517</v>
      </c>
      <c r="C282" s="51">
        <v>30</v>
      </c>
    </row>
    <row r="283" spans="1:3" ht="16.5" customHeight="1">
      <c r="A283" s="48"/>
      <c r="B283" s="52" t="s">
        <v>413</v>
      </c>
      <c r="C283" s="51">
        <v>50</v>
      </c>
    </row>
    <row r="284" spans="1:3" ht="16.5" customHeight="1">
      <c r="A284" s="48"/>
      <c r="B284" s="52" t="s">
        <v>518</v>
      </c>
      <c r="C284" s="51">
        <v>200</v>
      </c>
    </row>
    <row r="285" spans="1:3" ht="16.5" customHeight="1">
      <c r="A285" s="48"/>
      <c r="B285" s="52" t="s">
        <v>414</v>
      </c>
      <c r="C285" s="51">
        <v>774</v>
      </c>
    </row>
    <row r="286" spans="1:3" ht="16.5" customHeight="1">
      <c r="A286" s="48"/>
      <c r="B286" s="52" t="s">
        <v>415</v>
      </c>
      <c r="C286" s="51">
        <v>1120</v>
      </c>
    </row>
    <row r="287" spans="1:3" ht="16.5" customHeight="1">
      <c r="A287" s="48"/>
      <c r="B287" s="52" t="s">
        <v>416</v>
      </c>
      <c r="C287" s="51">
        <v>500</v>
      </c>
    </row>
    <row r="288" spans="1:3" ht="16.5" customHeight="1">
      <c r="A288" s="48"/>
      <c r="B288" s="52" t="s">
        <v>417</v>
      </c>
      <c r="C288" s="51">
        <v>92</v>
      </c>
    </row>
    <row r="289" spans="1:3" ht="16.5" customHeight="1">
      <c r="A289" s="48"/>
      <c r="B289" s="52" t="s">
        <v>418</v>
      </c>
      <c r="C289" s="51">
        <v>30</v>
      </c>
    </row>
    <row r="290" spans="1:3" ht="16.5" customHeight="1">
      <c r="A290" s="48"/>
      <c r="B290" s="52" t="s">
        <v>421</v>
      </c>
      <c r="C290" s="51">
        <v>1310.2</v>
      </c>
    </row>
    <row r="291" spans="1:3" ht="16.5" customHeight="1">
      <c r="A291" s="48"/>
      <c r="B291" s="52" t="s">
        <v>422</v>
      </c>
      <c r="C291" s="51">
        <v>914.2</v>
      </c>
    </row>
    <row r="292" spans="1:3" ht="16.5" customHeight="1">
      <c r="A292" s="48"/>
      <c r="B292" s="52" t="s">
        <v>423</v>
      </c>
      <c r="C292" s="51">
        <v>864.2</v>
      </c>
    </row>
    <row r="293" spans="1:3" ht="16.5" customHeight="1">
      <c r="A293" s="48"/>
      <c r="B293" s="52" t="s">
        <v>519</v>
      </c>
      <c r="C293" s="51">
        <v>50</v>
      </c>
    </row>
    <row r="294" spans="1:3" ht="16.5" customHeight="1">
      <c r="A294" s="48"/>
      <c r="B294" s="52" t="s">
        <v>428</v>
      </c>
      <c r="C294" s="51">
        <v>3100.7200000000003</v>
      </c>
    </row>
    <row r="295" spans="1:3" ht="16.5" customHeight="1">
      <c r="A295" s="48"/>
      <c r="B295" s="52" t="s">
        <v>429</v>
      </c>
      <c r="C295" s="51">
        <v>615</v>
      </c>
    </row>
    <row r="296" spans="1:3" ht="16.5" customHeight="1">
      <c r="A296" s="48"/>
      <c r="B296" s="52" t="s">
        <v>431</v>
      </c>
      <c r="C296" s="51">
        <v>1520</v>
      </c>
    </row>
    <row r="297" spans="1:3" ht="16.5" customHeight="1">
      <c r="A297" s="48"/>
      <c r="B297" s="52" t="s">
        <v>520</v>
      </c>
      <c r="C297" s="51">
        <v>300</v>
      </c>
    </row>
    <row r="298" spans="1:3" ht="16.5" customHeight="1">
      <c r="A298" s="95"/>
      <c r="B298" s="55" t="s">
        <v>521</v>
      </c>
      <c r="C298" s="56">
        <v>100</v>
      </c>
    </row>
    <row r="299" spans="1:3" ht="16.5" customHeight="1">
      <c r="A299" s="48"/>
      <c r="B299" s="52" t="s">
        <v>522</v>
      </c>
      <c r="C299" s="51">
        <v>60</v>
      </c>
    </row>
    <row r="300" spans="1:3" ht="16.5" customHeight="1">
      <c r="A300" s="48"/>
      <c r="B300" s="52" t="s">
        <v>523</v>
      </c>
      <c r="C300" s="51">
        <v>24</v>
      </c>
    </row>
    <row r="301" spans="1:3" ht="16.5" customHeight="1">
      <c r="A301" s="48"/>
      <c r="B301" s="88" t="s">
        <v>432</v>
      </c>
      <c r="C301" s="51">
        <v>290.92</v>
      </c>
    </row>
    <row r="302" spans="1:3" ht="16.5" customHeight="1">
      <c r="A302" s="48"/>
      <c r="B302" s="52" t="s">
        <v>524</v>
      </c>
      <c r="C302" s="51">
        <v>8</v>
      </c>
    </row>
    <row r="303" spans="1:3" ht="16.5" customHeight="1">
      <c r="A303" s="48"/>
      <c r="B303" s="52" t="s">
        <v>434</v>
      </c>
      <c r="C303" s="51">
        <v>182.8</v>
      </c>
    </row>
    <row r="304" spans="1:3" ht="16.5" customHeight="1">
      <c r="A304" s="48"/>
      <c r="B304" s="52" t="s">
        <v>435</v>
      </c>
      <c r="C304" s="51">
        <v>200</v>
      </c>
    </row>
    <row r="305" spans="1:3" ht="16.5" customHeight="1">
      <c r="A305" s="95"/>
      <c r="B305" s="57" t="s">
        <v>437</v>
      </c>
      <c r="C305" s="56">
        <v>200</v>
      </c>
    </row>
    <row r="306" spans="1:3" ht="16.5" customHeight="1">
      <c r="A306" s="95"/>
      <c r="B306" s="57" t="s">
        <v>442</v>
      </c>
      <c r="C306" s="56">
        <v>1074</v>
      </c>
    </row>
    <row r="307" spans="1:3" ht="16.5" customHeight="1">
      <c r="A307" s="48"/>
      <c r="B307" s="52" t="s">
        <v>443</v>
      </c>
      <c r="C307" s="51">
        <v>1074</v>
      </c>
    </row>
    <row r="308" spans="1:3" ht="16.5" customHeight="1">
      <c r="A308" s="95"/>
      <c r="B308" s="57" t="s">
        <v>445</v>
      </c>
      <c r="C308" s="56">
        <v>3185</v>
      </c>
    </row>
    <row r="309" spans="1:3" ht="16.5" customHeight="1">
      <c r="A309" s="48"/>
      <c r="B309" s="52" t="s">
        <v>446</v>
      </c>
      <c r="C309" s="51">
        <v>3185</v>
      </c>
    </row>
    <row r="310" spans="1:3" ht="16.5" customHeight="1">
      <c r="A310" s="95" t="s">
        <v>525</v>
      </c>
      <c r="B310" s="58" t="s">
        <v>447</v>
      </c>
      <c r="C310" s="56">
        <v>6242.54</v>
      </c>
    </row>
    <row r="311" spans="1:3" ht="16.5" customHeight="1">
      <c r="A311" s="48"/>
      <c r="B311" s="52" t="s">
        <v>448</v>
      </c>
      <c r="C311" s="51">
        <v>6242.54</v>
      </c>
    </row>
    <row r="312" spans="1:3" ht="16.5" customHeight="1">
      <c r="A312" s="95"/>
      <c r="B312" s="57" t="s">
        <v>150</v>
      </c>
      <c r="C312" s="56">
        <v>312.29000000000002</v>
      </c>
    </row>
    <row r="313" spans="1:3" ht="16.5" customHeight="1">
      <c r="A313" s="48"/>
      <c r="B313" s="52" t="s">
        <v>526</v>
      </c>
      <c r="C313" s="51">
        <v>564</v>
      </c>
    </row>
    <row r="314" spans="1:3" ht="16.5" customHeight="1">
      <c r="A314" s="95"/>
      <c r="B314" s="57" t="s">
        <v>449</v>
      </c>
      <c r="C314" s="56">
        <v>3176</v>
      </c>
    </row>
    <row r="315" spans="1:3" ht="16.5" customHeight="1">
      <c r="A315" s="48"/>
      <c r="B315" s="52" t="s">
        <v>450</v>
      </c>
      <c r="C315" s="51">
        <v>659.5</v>
      </c>
    </row>
    <row r="316" spans="1:3" ht="16.5" customHeight="1">
      <c r="A316" s="95"/>
      <c r="B316" s="57" t="s">
        <v>452</v>
      </c>
      <c r="C316" s="56">
        <v>1530.75</v>
      </c>
    </row>
    <row r="317" spans="1:3" ht="16.5" customHeight="1">
      <c r="A317" s="48" t="s">
        <v>527</v>
      </c>
      <c r="B317" s="87" t="s">
        <v>457</v>
      </c>
      <c r="C317" s="51">
        <v>5987.09</v>
      </c>
    </row>
    <row r="318" spans="1:3" ht="16.5" customHeight="1">
      <c r="A318" s="95"/>
      <c r="B318" s="57" t="s">
        <v>528</v>
      </c>
      <c r="C318" s="56">
        <v>130</v>
      </c>
    </row>
    <row r="319" spans="1:3" ht="16.5" customHeight="1">
      <c r="A319" s="48"/>
      <c r="B319" s="52" t="s">
        <v>529</v>
      </c>
      <c r="C319" s="51">
        <v>130</v>
      </c>
    </row>
    <row r="320" spans="1:3" ht="16.5" customHeight="1">
      <c r="A320" s="95"/>
      <c r="B320" s="57" t="s">
        <v>530</v>
      </c>
      <c r="C320" s="56">
        <v>4158</v>
      </c>
    </row>
    <row r="321" spans="1:3" ht="16.5" customHeight="1">
      <c r="A321" s="48"/>
      <c r="B321" s="52" t="s">
        <v>150</v>
      </c>
      <c r="C321" s="51">
        <v>10</v>
      </c>
    </row>
    <row r="322" spans="1:3" ht="16.5" customHeight="1">
      <c r="A322" s="95"/>
      <c r="B322" s="57" t="s">
        <v>151</v>
      </c>
      <c r="C322" s="56">
        <v>278</v>
      </c>
    </row>
    <row r="323" spans="1:3" ht="16.5" customHeight="1">
      <c r="A323" s="48"/>
      <c r="B323" s="52" t="s">
        <v>531</v>
      </c>
      <c r="C323" s="51">
        <v>3870</v>
      </c>
    </row>
    <row r="324" spans="1:3" ht="16.5" customHeight="1">
      <c r="A324" s="95"/>
      <c r="B324" s="57" t="s">
        <v>458</v>
      </c>
      <c r="C324" s="56">
        <v>1599.09</v>
      </c>
    </row>
    <row r="325" spans="1:3" ht="16.5" customHeight="1">
      <c r="A325" s="48"/>
      <c r="B325" s="52" t="s">
        <v>150</v>
      </c>
      <c r="C325" s="51">
        <v>868.78</v>
      </c>
    </row>
    <row r="326" spans="1:3" ht="16.5" customHeight="1">
      <c r="A326" s="95"/>
      <c r="B326" s="57" t="s">
        <v>151</v>
      </c>
      <c r="C326" s="56">
        <v>704.76</v>
      </c>
    </row>
    <row r="327" spans="1:3" ht="16.5" customHeight="1">
      <c r="A327" s="48"/>
      <c r="B327" s="52" t="s">
        <v>460</v>
      </c>
      <c r="C327" s="51">
        <v>25.55</v>
      </c>
    </row>
    <row r="328" spans="1:3" ht="16.5" customHeight="1">
      <c r="A328" s="95"/>
      <c r="B328" s="57" t="s">
        <v>461</v>
      </c>
      <c r="C328" s="56">
        <v>100</v>
      </c>
    </row>
    <row r="329" spans="1:3" ht="16.5" customHeight="1">
      <c r="A329" s="48"/>
      <c r="B329" s="52" t="s">
        <v>463</v>
      </c>
      <c r="C329" s="51">
        <v>100</v>
      </c>
    </row>
    <row r="330" spans="1:3" ht="16.5" customHeight="1">
      <c r="A330" s="95" t="s">
        <v>532</v>
      </c>
      <c r="B330" s="58" t="s">
        <v>466</v>
      </c>
      <c r="C330" s="56">
        <v>443</v>
      </c>
    </row>
    <row r="331" spans="1:3" ht="16.5" customHeight="1">
      <c r="A331" s="48"/>
      <c r="B331" s="52" t="s">
        <v>467</v>
      </c>
      <c r="C331" s="51">
        <v>18</v>
      </c>
    </row>
    <row r="332" spans="1:3" ht="16.5" customHeight="1">
      <c r="A332" s="95"/>
      <c r="B332" s="57" t="s">
        <v>150</v>
      </c>
      <c r="C332" s="56">
        <v>10</v>
      </c>
    </row>
    <row r="333" spans="1:3" ht="16.5" customHeight="1">
      <c r="A333" s="48"/>
      <c r="B333" s="52" t="s">
        <v>151</v>
      </c>
      <c r="C333" s="51">
        <v>8</v>
      </c>
    </row>
    <row r="334" spans="1:3" ht="16.5" customHeight="1">
      <c r="A334" s="95"/>
      <c r="B334" s="57" t="s">
        <v>469</v>
      </c>
      <c r="C334" s="56">
        <v>425</v>
      </c>
    </row>
    <row r="335" spans="1:3" ht="16.5" customHeight="1">
      <c r="A335" s="48"/>
      <c r="B335" s="52" t="s">
        <v>151</v>
      </c>
      <c r="C335" s="51">
        <v>425</v>
      </c>
    </row>
    <row r="336" spans="1:3" ht="16.5" customHeight="1">
      <c r="A336" s="95" t="s">
        <v>533</v>
      </c>
      <c r="B336" s="58" t="s">
        <v>478</v>
      </c>
      <c r="C336" s="56">
        <v>3881.3500000000004</v>
      </c>
    </row>
    <row r="337" spans="1:3" ht="16.5" customHeight="1">
      <c r="A337" s="48"/>
      <c r="B337" s="52" t="s">
        <v>479</v>
      </c>
      <c r="C337" s="51">
        <v>3881.3500000000004</v>
      </c>
    </row>
    <row r="338" spans="1:3" ht="16.5" customHeight="1">
      <c r="A338" s="95"/>
      <c r="B338" s="57" t="s">
        <v>150</v>
      </c>
      <c r="C338" s="56">
        <v>1212.3</v>
      </c>
    </row>
    <row r="339" spans="1:3" ht="16.5" customHeight="1">
      <c r="A339" s="48"/>
      <c r="B339" s="52" t="s">
        <v>151</v>
      </c>
      <c r="C339" s="51">
        <v>358.5</v>
      </c>
    </row>
    <row r="340" spans="1:3" ht="16.5" customHeight="1">
      <c r="A340" s="95"/>
      <c r="B340" s="57" t="s">
        <v>480</v>
      </c>
      <c r="C340" s="56">
        <v>15</v>
      </c>
    </row>
    <row r="341" spans="1:3" ht="16.5" customHeight="1">
      <c r="A341" s="48"/>
      <c r="B341" s="52" t="s">
        <v>534</v>
      </c>
      <c r="C341" s="51">
        <v>30</v>
      </c>
    </row>
    <row r="342" spans="1:3" ht="16.5" customHeight="1">
      <c r="A342" s="95"/>
      <c r="B342" s="57" t="s">
        <v>481</v>
      </c>
      <c r="C342" s="56">
        <v>720</v>
      </c>
    </row>
    <row r="343" spans="1:3" ht="16.5" customHeight="1">
      <c r="A343" s="48"/>
      <c r="B343" s="52" t="s">
        <v>154</v>
      </c>
      <c r="C343" s="51">
        <v>1317.55</v>
      </c>
    </row>
    <row r="344" spans="1:3" ht="16.5" customHeight="1">
      <c r="A344" s="95"/>
      <c r="B344" s="57" t="s">
        <v>535</v>
      </c>
      <c r="C344" s="56">
        <v>228</v>
      </c>
    </row>
    <row r="345" spans="1:3" ht="16.5" customHeight="1">
      <c r="A345" s="48" t="s">
        <v>536</v>
      </c>
      <c r="B345" s="87" t="s">
        <v>483</v>
      </c>
      <c r="C345" s="51">
        <v>63386</v>
      </c>
    </row>
    <row r="346" spans="1:3" ht="16.5" customHeight="1">
      <c r="A346" s="95"/>
      <c r="B346" s="57" t="s">
        <v>487</v>
      </c>
      <c r="C346" s="56">
        <v>63389</v>
      </c>
    </row>
    <row r="347" spans="1:3" ht="16.5" customHeight="1">
      <c r="A347" s="48"/>
      <c r="B347" s="52" t="s">
        <v>488</v>
      </c>
      <c r="C347" s="51">
        <v>63277</v>
      </c>
    </row>
    <row r="348" spans="1:3" ht="16.5" customHeight="1">
      <c r="A348" s="95"/>
      <c r="B348" s="57" t="s">
        <v>544</v>
      </c>
      <c r="C348" s="56">
        <v>108.11</v>
      </c>
    </row>
    <row r="349" spans="1:3" ht="16.5" customHeight="1">
      <c r="A349" s="48" t="s">
        <v>537</v>
      </c>
      <c r="B349" s="87" t="s">
        <v>538</v>
      </c>
      <c r="C349" s="51">
        <f>29500+8000-27500</f>
        <v>10000</v>
      </c>
    </row>
    <row r="350" spans="1:3" ht="16.5" customHeight="1">
      <c r="A350" s="95" t="s">
        <v>539</v>
      </c>
      <c r="B350" s="58" t="s">
        <v>490</v>
      </c>
      <c r="C350" s="56">
        <f>13600+27500</f>
        <v>41100</v>
      </c>
    </row>
    <row r="351" spans="1:3" ht="16.5" customHeight="1">
      <c r="A351" s="48"/>
      <c r="B351" s="52" t="s">
        <v>491</v>
      </c>
      <c r="C351" s="51">
        <f>13600+27500</f>
        <v>41100</v>
      </c>
    </row>
    <row r="352" spans="1:3" ht="16.5" customHeight="1">
      <c r="A352" s="95"/>
      <c r="B352" s="57" t="s">
        <v>492</v>
      </c>
      <c r="C352" s="56">
        <f>13600+27500</f>
        <v>41100</v>
      </c>
    </row>
    <row r="353" spans="1:3" ht="16.5" customHeight="1">
      <c r="A353" s="48" t="s">
        <v>540</v>
      </c>
      <c r="B353" s="87" t="s">
        <v>493</v>
      </c>
      <c r="C353" s="51">
        <v>28500</v>
      </c>
    </row>
    <row r="354" spans="1:3" ht="16.5" customHeight="1">
      <c r="A354" s="95"/>
      <c r="B354" s="57" t="s">
        <v>494</v>
      </c>
      <c r="C354" s="56">
        <v>28500</v>
      </c>
    </row>
    <row r="355" spans="1:3" ht="16.5" customHeight="1">
      <c r="A355" s="48"/>
      <c r="B355" s="52" t="s">
        <v>9</v>
      </c>
      <c r="C355" s="51">
        <v>28500</v>
      </c>
    </row>
    <row r="356" spans="1:3" ht="16.5" customHeight="1">
      <c r="A356" s="95" t="s">
        <v>543</v>
      </c>
      <c r="B356" s="58" t="s">
        <v>10</v>
      </c>
      <c r="C356" s="56">
        <v>69770</v>
      </c>
    </row>
    <row r="357" spans="1:3" ht="16.5" customHeight="1">
      <c r="A357" s="95" t="s">
        <v>662</v>
      </c>
      <c r="B357" s="58" t="s">
        <v>541</v>
      </c>
      <c r="C357" s="56">
        <v>139400</v>
      </c>
    </row>
    <row r="358" spans="1:3" ht="16.5" customHeight="1">
      <c r="A358" s="349" t="s">
        <v>645</v>
      </c>
      <c r="B358" s="350"/>
      <c r="C358" s="99">
        <f>C5+C100+C103+C120+C140+C149+C165+C225+C257+C262+C274+C310+C317+C330+C336+C345+C349+C350+C353+C356+C357</f>
        <v>791499.86</v>
      </c>
    </row>
    <row r="359" spans="1:3" ht="16.5" customHeight="1">
      <c r="C359" s="59"/>
    </row>
  </sheetData>
  <mergeCells count="4">
    <mergeCell ref="A1:C1"/>
    <mergeCell ref="A2:C2"/>
    <mergeCell ref="A3:C3"/>
    <mergeCell ref="A358:B35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0"/>
  <sheetViews>
    <sheetView workbookViewId="0">
      <selection activeCell="F12" sqref="F12"/>
    </sheetView>
  </sheetViews>
  <sheetFormatPr defaultRowHeight="16.5" customHeight="1"/>
  <cols>
    <col min="1" max="1" width="7.875" style="66" customWidth="1"/>
    <col min="2" max="2" width="52.375" style="60" customWidth="1"/>
    <col min="3" max="3" width="19.5" style="60" customWidth="1"/>
    <col min="4" max="16384" width="9" style="60"/>
  </cols>
  <sheetData>
    <row r="1" spans="1:5" ht="29.25" customHeight="1">
      <c r="A1" s="347" t="s">
        <v>783</v>
      </c>
      <c r="B1" s="347"/>
      <c r="C1" s="347"/>
    </row>
    <row r="2" spans="1:5" ht="16.5" customHeight="1">
      <c r="A2" s="348"/>
      <c r="B2" s="348"/>
      <c r="C2" s="348"/>
    </row>
    <row r="3" spans="1:5" ht="16.5" customHeight="1">
      <c r="A3" s="348" t="s">
        <v>1</v>
      </c>
      <c r="B3" s="348"/>
      <c r="C3" s="348"/>
    </row>
    <row r="4" spans="1:5" ht="16.5" customHeight="1">
      <c r="A4" s="48" t="s">
        <v>2</v>
      </c>
      <c r="B4" s="90" t="s">
        <v>52</v>
      </c>
      <c r="C4" s="48" t="s">
        <v>542</v>
      </c>
      <c r="E4" s="61"/>
    </row>
    <row r="5" spans="1:5" ht="16.5" customHeight="1">
      <c r="A5" s="50" t="s">
        <v>4</v>
      </c>
      <c r="B5" s="87" t="s">
        <v>148</v>
      </c>
      <c r="C5" s="51">
        <v>64570.83</v>
      </c>
    </row>
    <row r="6" spans="1:5" ht="16.5" customHeight="1">
      <c r="A6" s="50"/>
      <c r="B6" s="52" t="s">
        <v>149</v>
      </c>
      <c r="C6" s="51">
        <v>1468.4</v>
      </c>
    </row>
    <row r="7" spans="1:5" ht="16.5" customHeight="1">
      <c r="A7" s="50"/>
      <c r="B7" s="52" t="s">
        <v>150</v>
      </c>
      <c r="C7" s="51">
        <v>1085.46</v>
      </c>
    </row>
    <row r="8" spans="1:5" ht="16.5" customHeight="1">
      <c r="A8" s="50"/>
      <c r="B8" s="52" t="s">
        <v>151</v>
      </c>
      <c r="C8" s="51">
        <v>121.2</v>
      </c>
    </row>
    <row r="9" spans="1:5" ht="16.5" customHeight="1">
      <c r="A9" s="50"/>
      <c r="B9" s="52" t="s">
        <v>152</v>
      </c>
      <c r="C9" s="51">
        <v>200</v>
      </c>
    </row>
    <row r="10" spans="1:5" ht="16.5" customHeight="1">
      <c r="A10" s="50"/>
      <c r="B10" s="52" t="s">
        <v>154</v>
      </c>
      <c r="C10" s="51">
        <v>61.74</v>
      </c>
    </row>
    <row r="11" spans="1:5" ht="16.5" customHeight="1">
      <c r="A11" s="50"/>
      <c r="B11" s="52" t="s">
        <v>155</v>
      </c>
      <c r="C11" s="51">
        <v>1390.23</v>
      </c>
    </row>
    <row r="12" spans="1:5" ht="16.5" customHeight="1">
      <c r="A12" s="50"/>
      <c r="B12" s="52" t="s">
        <v>150</v>
      </c>
      <c r="C12" s="51">
        <v>962.02</v>
      </c>
    </row>
    <row r="13" spans="1:5" ht="16.5" customHeight="1">
      <c r="A13" s="50"/>
      <c r="B13" s="52" t="s">
        <v>151</v>
      </c>
      <c r="C13" s="51">
        <v>141.1</v>
      </c>
    </row>
    <row r="14" spans="1:5" ht="16.5" customHeight="1">
      <c r="A14" s="50"/>
      <c r="B14" s="52" t="s">
        <v>156</v>
      </c>
      <c r="C14" s="51">
        <v>150</v>
      </c>
    </row>
    <row r="15" spans="1:5" ht="16.5" customHeight="1">
      <c r="A15" s="50"/>
      <c r="B15" s="52" t="s">
        <v>154</v>
      </c>
      <c r="C15" s="51">
        <v>137.11000000000001</v>
      </c>
    </row>
    <row r="16" spans="1:5" ht="16.5" customHeight="1">
      <c r="A16" s="50"/>
      <c r="B16" s="52" t="s">
        <v>157</v>
      </c>
      <c r="C16" s="51">
        <v>25572.11</v>
      </c>
    </row>
    <row r="17" spans="1:3" ht="16.5" customHeight="1">
      <c r="A17" s="50"/>
      <c r="B17" s="52" t="s">
        <v>150</v>
      </c>
      <c r="C17" s="51">
        <v>7489.06</v>
      </c>
    </row>
    <row r="18" spans="1:3" ht="16.5" customHeight="1">
      <c r="A18" s="50"/>
      <c r="B18" s="52" t="s">
        <v>151</v>
      </c>
      <c r="C18" s="51">
        <v>7313.42</v>
      </c>
    </row>
    <row r="19" spans="1:3" ht="16.5" customHeight="1">
      <c r="A19" s="50"/>
      <c r="B19" s="52" t="s">
        <v>158</v>
      </c>
      <c r="C19" s="51">
        <v>6068.31</v>
      </c>
    </row>
    <row r="20" spans="1:3" ht="16.5" customHeight="1">
      <c r="A20" s="50"/>
      <c r="B20" s="52" t="s">
        <v>159</v>
      </c>
      <c r="C20" s="51">
        <v>48.5</v>
      </c>
    </row>
    <row r="21" spans="1:3" ht="16.5" customHeight="1">
      <c r="A21" s="50"/>
      <c r="B21" s="52" t="s">
        <v>160</v>
      </c>
      <c r="C21" s="51">
        <v>552.5</v>
      </c>
    </row>
    <row r="22" spans="1:3" ht="16.5" customHeight="1">
      <c r="A22" s="50"/>
      <c r="B22" s="52" t="s">
        <v>154</v>
      </c>
      <c r="C22" s="51">
        <v>4100.32</v>
      </c>
    </row>
    <row r="23" spans="1:3" ht="16.5" customHeight="1">
      <c r="A23" s="50"/>
      <c r="B23" s="52" t="s">
        <v>162</v>
      </c>
      <c r="C23" s="51">
        <v>1433.2800000000002</v>
      </c>
    </row>
    <row r="24" spans="1:3" ht="16.5" customHeight="1">
      <c r="A24" s="50"/>
      <c r="B24" s="52" t="s">
        <v>150</v>
      </c>
      <c r="C24" s="51">
        <v>414.36</v>
      </c>
    </row>
    <row r="25" spans="1:3" ht="16.5" customHeight="1">
      <c r="A25" s="50"/>
      <c r="B25" s="52" t="s">
        <v>151</v>
      </c>
      <c r="C25" s="51">
        <v>412</v>
      </c>
    </row>
    <row r="26" spans="1:3" ht="16.5" customHeight="1">
      <c r="A26" s="50"/>
      <c r="B26" s="52" t="s">
        <v>163</v>
      </c>
      <c r="C26" s="51">
        <v>225.55</v>
      </c>
    </row>
    <row r="27" spans="1:3" ht="16.5" customHeight="1">
      <c r="A27" s="50"/>
      <c r="B27" s="52" t="s">
        <v>154</v>
      </c>
      <c r="C27" s="51">
        <v>381.37</v>
      </c>
    </row>
    <row r="28" spans="1:3" ht="16.5" customHeight="1">
      <c r="A28" s="50"/>
      <c r="B28" s="52" t="s">
        <v>165</v>
      </c>
      <c r="C28" s="51">
        <v>1045.05</v>
      </c>
    </row>
    <row r="29" spans="1:3" ht="16.5" customHeight="1">
      <c r="A29" s="50"/>
      <c r="B29" s="52" t="s">
        <v>150</v>
      </c>
      <c r="C29" s="51">
        <v>244.59</v>
      </c>
    </row>
    <row r="30" spans="1:3" ht="16.5" customHeight="1">
      <c r="A30" s="50"/>
      <c r="B30" s="52" t="s">
        <v>166</v>
      </c>
      <c r="C30" s="51">
        <v>58</v>
      </c>
    </row>
    <row r="31" spans="1:3" ht="16.5" customHeight="1">
      <c r="A31" s="50"/>
      <c r="B31" s="52" t="s">
        <v>167</v>
      </c>
      <c r="C31" s="51">
        <v>181.29</v>
      </c>
    </row>
    <row r="32" spans="1:3" ht="16.5" customHeight="1">
      <c r="A32" s="50"/>
      <c r="B32" s="52" t="s">
        <v>168</v>
      </c>
      <c r="C32" s="51">
        <v>60.25</v>
      </c>
    </row>
    <row r="33" spans="1:3" ht="16.5" customHeight="1">
      <c r="A33" s="50"/>
      <c r="B33" s="52" t="s">
        <v>154</v>
      </c>
      <c r="C33" s="51">
        <v>500.92</v>
      </c>
    </row>
    <row r="34" spans="1:3" ht="16.5" customHeight="1">
      <c r="A34" s="50"/>
      <c r="B34" s="52" t="s">
        <v>169</v>
      </c>
      <c r="C34" s="51">
        <v>2309.6499999999996</v>
      </c>
    </row>
    <row r="35" spans="1:3" ht="16.5" customHeight="1">
      <c r="A35" s="50"/>
      <c r="B35" s="52" t="s">
        <v>150</v>
      </c>
      <c r="C35" s="51">
        <v>427.07</v>
      </c>
    </row>
    <row r="36" spans="1:3" ht="16.5" customHeight="1">
      <c r="A36" s="50"/>
      <c r="B36" s="52" t="s">
        <v>151</v>
      </c>
      <c r="C36" s="51">
        <v>841</v>
      </c>
    </row>
    <row r="37" spans="1:3" ht="16.5" customHeight="1">
      <c r="A37" s="50"/>
      <c r="B37" s="52" t="s">
        <v>154</v>
      </c>
      <c r="C37" s="51">
        <v>1041.58</v>
      </c>
    </row>
    <row r="38" spans="1:3" ht="16.5" customHeight="1">
      <c r="A38" s="50"/>
      <c r="B38" s="52" t="s">
        <v>171</v>
      </c>
      <c r="C38" s="51">
        <v>5000</v>
      </c>
    </row>
    <row r="39" spans="1:3" ht="16.5" customHeight="1">
      <c r="A39" s="50"/>
      <c r="B39" s="52"/>
      <c r="C39" s="51"/>
    </row>
    <row r="40" spans="1:3" ht="16.5" customHeight="1">
      <c r="A40" s="50"/>
      <c r="B40" s="52"/>
      <c r="C40" s="51"/>
    </row>
    <row r="41" spans="1:3" ht="16.5" customHeight="1">
      <c r="A41" s="50"/>
      <c r="B41" s="52" t="s">
        <v>172</v>
      </c>
      <c r="C41" s="51">
        <v>5000</v>
      </c>
    </row>
    <row r="42" spans="1:3" ht="16.5" customHeight="1">
      <c r="A42" s="50"/>
      <c r="B42" s="52" t="s">
        <v>173</v>
      </c>
      <c r="C42" s="51">
        <v>856.6</v>
      </c>
    </row>
    <row r="43" spans="1:3" ht="16.5" customHeight="1">
      <c r="A43" s="50"/>
      <c r="B43" s="52" t="s">
        <v>150</v>
      </c>
      <c r="C43" s="51">
        <v>357.13</v>
      </c>
    </row>
    <row r="44" spans="1:3" ht="16.5" customHeight="1">
      <c r="A44" s="50"/>
      <c r="B44" s="52" t="s">
        <v>151</v>
      </c>
      <c r="C44" s="51">
        <v>80</v>
      </c>
    </row>
    <row r="45" spans="1:3" ht="16.5" customHeight="1">
      <c r="A45" s="50"/>
      <c r="B45" s="52"/>
      <c r="C45" s="51"/>
    </row>
    <row r="46" spans="1:3" ht="16.5" customHeight="1">
      <c r="A46" s="50"/>
      <c r="B46" s="52" t="s">
        <v>154</v>
      </c>
      <c r="C46" s="51">
        <v>419.47</v>
      </c>
    </row>
    <row r="47" spans="1:3" ht="16.5" customHeight="1">
      <c r="A47" s="50"/>
      <c r="B47" s="52" t="s">
        <v>175</v>
      </c>
      <c r="C47" s="51">
        <v>4868</v>
      </c>
    </row>
    <row r="48" spans="1:3" ht="16.5" customHeight="1">
      <c r="A48" s="50"/>
      <c r="B48" s="52" t="s">
        <v>151</v>
      </c>
      <c r="C48" s="51">
        <v>9</v>
      </c>
    </row>
    <row r="49" spans="1:3" ht="16.5" customHeight="1">
      <c r="A49" s="50"/>
      <c r="B49" s="52" t="s">
        <v>176</v>
      </c>
      <c r="C49" s="51">
        <v>725</v>
      </c>
    </row>
    <row r="50" spans="1:3" ht="16.5" customHeight="1">
      <c r="A50" s="50"/>
      <c r="B50" s="52" t="s">
        <v>177</v>
      </c>
      <c r="C50" s="51">
        <v>4134</v>
      </c>
    </row>
    <row r="51" spans="1:3" ht="16.5" customHeight="1">
      <c r="A51" s="50"/>
      <c r="B51" s="52" t="s">
        <v>178</v>
      </c>
      <c r="C51" s="51">
        <v>1601.58</v>
      </c>
    </row>
    <row r="52" spans="1:3" ht="16.5" customHeight="1">
      <c r="A52" s="50"/>
      <c r="B52" s="52" t="s">
        <v>150</v>
      </c>
      <c r="C52" s="51">
        <v>1168.8499999999999</v>
      </c>
    </row>
    <row r="53" spans="1:3" ht="16.5" customHeight="1">
      <c r="A53" s="50"/>
      <c r="B53" s="52" t="s">
        <v>151</v>
      </c>
      <c r="C53" s="51">
        <v>207</v>
      </c>
    </row>
    <row r="54" spans="1:3" ht="16.5" customHeight="1">
      <c r="A54" s="50"/>
      <c r="B54" s="52" t="s">
        <v>154</v>
      </c>
      <c r="C54" s="51">
        <v>225.73</v>
      </c>
    </row>
    <row r="55" spans="1:3" ht="16.5" customHeight="1">
      <c r="A55" s="50"/>
      <c r="B55" s="52" t="s">
        <v>179</v>
      </c>
      <c r="C55" s="51">
        <v>3705.4300000000003</v>
      </c>
    </row>
    <row r="56" spans="1:3" ht="16.5" customHeight="1">
      <c r="A56" s="50"/>
      <c r="B56" s="52" t="s">
        <v>150</v>
      </c>
      <c r="C56" s="51">
        <v>666.41</v>
      </c>
    </row>
    <row r="57" spans="1:3" ht="16.5" customHeight="1">
      <c r="A57" s="50"/>
      <c r="B57" s="52" t="s">
        <v>151</v>
      </c>
      <c r="C57" s="51">
        <v>915.8</v>
      </c>
    </row>
    <row r="58" spans="1:3" ht="16.5" customHeight="1">
      <c r="A58" s="50"/>
      <c r="B58" s="52" t="s">
        <v>180</v>
      </c>
      <c r="C58" s="51">
        <v>406</v>
      </c>
    </row>
    <row r="59" spans="1:3" ht="16.5" customHeight="1">
      <c r="A59" s="50"/>
      <c r="B59" s="52" t="s">
        <v>154</v>
      </c>
      <c r="C59" s="51">
        <v>917.22</v>
      </c>
    </row>
    <row r="60" spans="1:3" ht="16.5" customHeight="1">
      <c r="A60" s="50"/>
      <c r="B60" s="52" t="s">
        <v>181</v>
      </c>
      <c r="C60" s="51">
        <v>800</v>
      </c>
    </row>
    <row r="61" spans="1:3" ht="16.5" customHeight="1">
      <c r="A61" s="50"/>
      <c r="B61" s="52" t="s">
        <v>182</v>
      </c>
      <c r="C61" s="51">
        <v>7683.17</v>
      </c>
    </row>
    <row r="62" spans="1:3" ht="16.5" customHeight="1">
      <c r="A62" s="50"/>
      <c r="B62" s="52" t="s">
        <v>150</v>
      </c>
      <c r="C62" s="51">
        <v>5595.92</v>
      </c>
    </row>
    <row r="63" spans="1:3" ht="16.5" customHeight="1">
      <c r="A63" s="50"/>
      <c r="B63" s="52" t="s">
        <v>158</v>
      </c>
      <c r="C63" s="51">
        <v>105.6</v>
      </c>
    </row>
    <row r="64" spans="1:3" ht="16.5" customHeight="1">
      <c r="A64" s="50"/>
      <c r="B64" s="52" t="s">
        <v>183</v>
      </c>
      <c r="C64" s="51">
        <v>1951.65</v>
      </c>
    </row>
    <row r="65" spans="1:3" ht="16.5" customHeight="1">
      <c r="A65" s="50"/>
      <c r="B65" s="52" t="s">
        <v>184</v>
      </c>
      <c r="C65" s="51">
        <v>30</v>
      </c>
    </row>
    <row r="66" spans="1:3" ht="16.5" customHeight="1">
      <c r="A66" s="50"/>
      <c r="B66" s="52" t="s">
        <v>187</v>
      </c>
      <c r="C66" s="51">
        <v>10</v>
      </c>
    </row>
    <row r="67" spans="1:3" ht="16.5" customHeight="1">
      <c r="A67" s="50"/>
      <c r="B67" s="52" t="s">
        <v>189</v>
      </c>
      <c r="C67" s="51">
        <v>10</v>
      </c>
    </row>
    <row r="68" spans="1:3" ht="16.5" customHeight="1">
      <c r="A68" s="50"/>
      <c r="B68" s="52" t="s">
        <v>190</v>
      </c>
      <c r="C68" s="51">
        <v>37</v>
      </c>
    </row>
    <row r="69" spans="1:3" ht="16.5" customHeight="1">
      <c r="A69" s="50"/>
      <c r="B69" s="52" t="s">
        <v>192</v>
      </c>
      <c r="C69" s="51">
        <v>37</v>
      </c>
    </row>
    <row r="70" spans="1:3" ht="16.5" customHeight="1">
      <c r="A70" s="50"/>
      <c r="B70" s="52" t="s">
        <v>198</v>
      </c>
      <c r="C70" s="51">
        <v>401.49</v>
      </c>
    </row>
    <row r="71" spans="1:3" ht="16.5" customHeight="1">
      <c r="A71" s="50"/>
      <c r="B71" s="52" t="s">
        <v>150</v>
      </c>
      <c r="C71" s="51">
        <v>357.27</v>
      </c>
    </row>
    <row r="72" spans="1:3" ht="16.5" customHeight="1">
      <c r="A72" s="50"/>
      <c r="B72" s="52" t="s">
        <v>199</v>
      </c>
      <c r="C72" s="51">
        <v>44.22</v>
      </c>
    </row>
    <row r="73" spans="1:3" ht="16.5" customHeight="1">
      <c r="A73" s="50"/>
      <c r="B73" s="52" t="s">
        <v>200</v>
      </c>
      <c r="C73" s="51">
        <v>193.62</v>
      </c>
    </row>
    <row r="74" spans="1:3" ht="16.5" customHeight="1">
      <c r="A74" s="50"/>
      <c r="B74" s="52" t="s">
        <v>150</v>
      </c>
      <c r="C74" s="51">
        <v>173.62</v>
      </c>
    </row>
    <row r="75" spans="1:3" ht="16.5" customHeight="1">
      <c r="A75" s="50"/>
      <c r="B75" s="52" t="s">
        <v>151</v>
      </c>
      <c r="C75" s="51">
        <v>20</v>
      </c>
    </row>
    <row r="76" spans="1:3" ht="16.5" customHeight="1">
      <c r="A76" s="50"/>
      <c r="B76" s="52" t="s">
        <v>203</v>
      </c>
      <c r="C76" s="51">
        <v>917.23</v>
      </c>
    </row>
    <row r="77" spans="1:3" ht="16.5" customHeight="1">
      <c r="A77" s="50"/>
      <c r="B77" s="52" t="s">
        <v>150</v>
      </c>
      <c r="C77" s="51">
        <v>443</v>
      </c>
    </row>
    <row r="78" spans="1:3" ht="16.5" customHeight="1">
      <c r="A78" s="50"/>
      <c r="B78" s="52" t="s">
        <v>151</v>
      </c>
      <c r="C78" s="51">
        <v>245.1</v>
      </c>
    </row>
    <row r="79" spans="1:3" ht="16.5" customHeight="1">
      <c r="A79" s="50"/>
      <c r="B79" s="52" t="s">
        <v>154</v>
      </c>
      <c r="C79" s="51">
        <v>229.13</v>
      </c>
    </row>
    <row r="80" spans="1:3" ht="16.5" customHeight="1">
      <c r="A80" s="50"/>
      <c r="B80" s="52" t="s">
        <v>204</v>
      </c>
      <c r="C80" s="51">
        <v>1429.4099999999999</v>
      </c>
    </row>
    <row r="81" spans="1:3" ht="16.5" customHeight="1">
      <c r="A81" s="50"/>
      <c r="B81" s="52" t="s">
        <v>150</v>
      </c>
      <c r="C81" s="51">
        <v>872.93</v>
      </c>
    </row>
    <row r="82" spans="1:3" ht="16.5" customHeight="1">
      <c r="A82" s="50"/>
      <c r="B82" s="52" t="s">
        <v>151</v>
      </c>
      <c r="C82" s="51">
        <v>112.5</v>
      </c>
    </row>
    <row r="83" spans="1:3" ht="16.5" customHeight="1">
      <c r="A83" s="50"/>
      <c r="B83" s="52" t="s">
        <v>154</v>
      </c>
      <c r="C83" s="51">
        <v>425.98</v>
      </c>
    </row>
    <row r="84" spans="1:3" ht="16.5" customHeight="1">
      <c r="A84" s="50"/>
      <c r="B84" s="52" t="s">
        <v>505</v>
      </c>
      <c r="C84" s="51">
        <v>18</v>
      </c>
    </row>
    <row r="85" spans="1:3" ht="16.5" customHeight="1">
      <c r="A85" s="50"/>
      <c r="B85" s="52" t="s">
        <v>205</v>
      </c>
      <c r="C85" s="51">
        <v>2105.7800000000002</v>
      </c>
    </row>
    <row r="86" spans="1:3" ht="16.5" customHeight="1">
      <c r="A86" s="50"/>
      <c r="B86" s="52" t="s">
        <v>150</v>
      </c>
      <c r="C86" s="51">
        <v>437.05</v>
      </c>
    </row>
    <row r="87" spans="1:3" ht="16.5" customHeight="1">
      <c r="A87" s="50"/>
      <c r="B87" s="52" t="s">
        <v>151</v>
      </c>
      <c r="C87" s="51">
        <v>1340.38</v>
      </c>
    </row>
    <row r="88" spans="1:3" ht="16.5" customHeight="1">
      <c r="A88" s="50"/>
      <c r="B88" s="52" t="s">
        <v>154</v>
      </c>
      <c r="C88" s="51">
        <v>328.35</v>
      </c>
    </row>
    <row r="89" spans="1:3" ht="16.5" customHeight="1">
      <c r="A89" s="50"/>
      <c r="B89" s="52" t="s">
        <v>206</v>
      </c>
      <c r="C89" s="51">
        <v>883</v>
      </c>
    </row>
    <row r="90" spans="1:3" ht="16.5" customHeight="1">
      <c r="A90" s="50"/>
      <c r="B90" s="52" t="s">
        <v>150</v>
      </c>
      <c r="C90" s="51">
        <v>343.91</v>
      </c>
    </row>
    <row r="91" spans="1:3" ht="16.5" customHeight="1">
      <c r="A91" s="50"/>
      <c r="B91" s="52" t="s">
        <v>151</v>
      </c>
      <c r="C91" s="51">
        <v>366.1</v>
      </c>
    </row>
    <row r="92" spans="1:3" ht="16.5" customHeight="1">
      <c r="A92" s="50"/>
      <c r="B92" s="52" t="s">
        <v>154</v>
      </c>
      <c r="C92" s="51">
        <v>172.99</v>
      </c>
    </row>
    <row r="93" spans="1:3" ht="16.5" customHeight="1">
      <c r="A93" s="50"/>
      <c r="B93" s="52" t="s">
        <v>207</v>
      </c>
      <c r="C93" s="51">
        <v>754</v>
      </c>
    </row>
    <row r="94" spans="1:3" ht="16.5" customHeight="1">
      <c r="A94" s="50"/>
      <c r="B94" s="52" t="s">
        <v>150</v>
      </c>
      <c r="C94" s="51">
        <v>386.75</v>
      </c>
    </row>
    <row r="95" spans="1:3" ht="16.5" customHeight="1">
      <c r="A95" s="50"/>
      <c r="B95" s="52" t="s">
        <v>151</v>
      </c>
      <c r="C95" s="51">
        <v>20</v>
      </c>
    </row>
    <row r="96" spans="1:3" ht="16.5" customHeight="1">
      <c r="A96" s="50"/>
      <c r="B96" s="52" t="s">
        <v>154</v>
      </c>
      <c r="C96" s="51">
        <v>81.25</v>
      </c>
    </row>
    <row r="97" spans="1:4" ht="16.5" customHeight="1">
      <c r="A97" s="50"/>
      <c r="B97" s="52" t="s">
        <v>208</v>
      </c>
      <c r="C97" s="51">
        <v>266</v>
      </c>
    </row>
    <row r="98" spans="1:4" ht="16.5" customHeight="1">
      <c r="A98" s="50"/>
      <c r="B98" s="52" t="s">
        <v>209</v>
      </c>
      <c r="C98" s="51">
        <v>905.8</v>
      </c>
    </row>
    <row r="99" spans="1:4" ht="16.5" customHeight="1">
      <c r="A99" s="50"/>
      <c r="B99" s="52" t="s">
        <v>150</v>
      </c>
      <c r="C99" s="51">
        <v>466.79</v>
      </c>
    </row>
    <row r="100" spans="1:4" ht="16.5" customHeight="1">
      <c r="A100" s="50"/>
      <c r="B100" s="52" t="s">
        <v>151</v>
      </c>
      <c r="C100" s="51">
        <v>188.47</v>
      </c>
    </row>
    <row r="101" spans="1:4" ht="16.5" customHeight="1">
      <c r="A101" s="50"/>
      <c r="B101" s="52" t="s">
        <v>154</v>
      </c>
      <c r="C101" s="51">
        <v>110.09</v>
      </c>
    </row>
    <row r="102" spans="1:4" ht="16.5" customHeight="1">
      <c r="A102" s="50"/>
      <c r="B102" s="52" t="s">
        <v>210</v>
      </c>
      <c r="C102" s="51">
        <v>140.44999999999999</v>
      </c>
    </row>
    <row r="103" spans="1:4" ht="16.5" customHeight="1">
      <c r="A103" s="50"/>
      <c r="B103" s="52"/>
      <c r="C103" s="51"/>
    </row>
    <row r="104" spans="1:4" ht="16.5" customHeight="1">
      <c r="A104" s="50"/>
      <c r="B104" s="52"/>
      <c r="C104" s="51"/>
    </row>
    <row r="105" spans="1:4" ht="16.5" customHeight="1">
      <c r="A105" s="50" t="s">
        <v>5</v>
      </c>
      <c r="B105" s="87" t="s">
        <v>213</v>
      </c>
      <c r="C105" s="51">
        <v>98.5</v>
      </c>
    </row>
    <row r="106" spans="1:4" ht="16.5" customHeight="1">
      <c r="A106" s="50"/>
      <c r="B106" s="52" t="s">
        <v>214</v>
      </c>
      <c r="C106" s="51">
        <v>98.5</v>
      </c>
    </row>
    <row r="107" spans="1:4" ht="16.5" customHeight="1">
      <c r="A107" s="50"/>
      <c r="B107" s="52" t="s">
        <v>215</v>
      </c>
      <c r="C107" s="51">
        <v>98.5</v>
      </c>
    </row>
    <row r="108" spans="1:4" ht="16.5" customHeight="1">
      <c r="A108" s="50" t="s">
        <v>6</v>
      </c>
      <c r="B108" s="87" t="s">
        <v>217</v>
      </c>
      <c r="C108" s="51">
        <v>51657.51</v>
      </c>
      <c r="D108" s="62"/>
    </row>
    <row r="109" spans="1:4" ht="16.5" customHeight="1">
      <c r="A109" s="50"/>
      <c r="B109" s="52" t="s">
        <v>218</v>
      </c>
      <c r="C109" s="51">
        <v>40759.17</v>
      </c>
    </row>
    <row r="110" spans="1:4" ht="16.5" customHeight="1">
      <c r="A110" s="50"/>
      <c r="B110" s="52" t="s">
        <v>150</v>
      </c>
      <c r="C110" s="51">
        <v>31106.11</v>
      </c>
    </row>
    <row r="111" spans="1:4" ht="16.5" customHeight="1">
      <c r="A111" s="50"/>
      <c r="B111" s="52" t="s">
        <v>151</v>
      </c>
      <c r="C111" s="51">
        <v>8228.06</v>
      </c>
    </row>
    <row r="112" spans="1:4" ht="16.5" customHeight="1">
      <c r="A112" s="50"/>
      <c r="B112" s="52" t="s">
        <v>219</v>
      </c>
      <c r="C112" s="51">
        <v>235</v>
      </c>
    </row>
    <row r="113" spans="1:3" ht="16.5" customHeight="1">
      <c r="A113" s="50"/>
      <c r="B113" s="52" t="s">
        <v>506</v>
      </c>
      <c r="C113" s="51">
        <v>1190</v>
      </c>
    </row>
    <row r="114" spans="1:3" ht="16.5" customHeight="1">
      <c r="A114" s="50"/>
      <c r="B114" s="52" t="s">
        <v>221</v>
      </c>
      <c r="C114" s="51">
        <v>3245.8</v>
      </c>
    </row>
    <row r="115" spans="1:3" ht="16.5" customHeight="1">
      <c r="A115" s="50"/>
      <c r="B115" s="52" t="s">
        <v>150</v>
      </c>
      <c r="C115" s="51">
        <v>3000.8</v>
      </c>
    </row>
    <row r="116" spans="1:3" ht="16.5" customHeight="1">
      <c r="A116" s="50"/>
      <c r="B116" s="52" t="s">
        <v>151</v>
      </c>
      <c r="C116" s="51">
        <v>245</v>
      </c>
    </row>
    <row r="117" spans="1:3" ht="16.5" customHeight="1">
      <c r="A117" s="50"/>
      <c r="B117" s="52" t="s">
        <v>222</v>
      </c>
      <c r="C117" s="51">
        <v>5604.76</v>
      </c>
    </row>
    <row r="118" spans="1:3" ht="16.5" customHeight="1">
      <c r="A118" s="50"/>
      <c r="B118" s="52" t="s">
        <v>150</v>
      </c>
      <c r="C118" s="51">
        <v>5053.16</v>
      </c>
    </row>
    <row r="119" spans="1:3" ht="16.5" customHeight="1">
      <c r="A119" s="50"/>
      <c r="B119" s="52" t="s">
        <v>151</v>
      </c>
      <c r="C119" s="51">
        <v>551.6</v>
      </c>
    </row>
    <row r="120" spans="1:3" ht="16.5" customHeight="1">
      <c r="A120" s="50"/>
      <c r="B120" s="52"/>
      <c r="C120" s="51"/>
    </row>
    <row r="121" spans="1:3" ht="16.5" customHeight="1">
      <c r="A121" s="50"/>
      <c r="B121" s="52" t="s">
        <v>224</v>
      </c>
      <c r="C121" s="51">
        <v>2047.78</v>
      </c>
    </row>
    <row r="122" spans="1:3" ht="16.5" customHeight="1">
      <c r="A122" s="50"/>
      <c r="B122" s="52" t="s">
        <v>150</v>
      </c>
      <c r="C122" s="51">
        <v>1424.07</v>
      </c>
    </row>
    <row r="123" spans="1:3" ht="16.5" customHeight="1">
      <c r="A123" s="50"/>
      <c r="B123" s="52"/>
      <c r="C123" s="51"/>
    </row>
    <row r="124" spans="1:3" ht="16.5" customHeight="1">
      <c r="A124" s="50"/>
      <c r="B124" s="52" t="s">
        <v>225</v>
      </c>
      <c r="C124" s="51">
        <v>335.6</v>
      </c>
    </row>
    <row r="125" spans="1:3" ht="16.5" customHeight="1">
      <c r="A125" s="50"/>
      <c r="B125" s="52" t="s">
        <v>226</v>
      </c>
      <c r="C125" s="51">
        <v>88.11</v>
      </c>
    </row>
    <row r="126" spans="1:3" ht="16.5" customHeight="1">
      <c r="A126" s="50"/>
      <c r="B126" s="52" t="s">
        <v>227</v>
      </c>
      <c r="C126" s="51">
        <v>200</v>
      </c>
    </row>
    <row r="127" spans="1:3" ht="16.5" customHeight="1">
      <c r="A127" s="50" t="s">
        <v>507</v>
      </c>
      <c r="B127" s="87" t="s">
        <v>230</v>
      </c>
      <c r="C127" s="51">
        <v>88638.18</v>
      </c>
    </row>
    <row r="128" spans="1:3" ht="16.5" customHeight="1">
      <c r="A128" s="50"/>
      <c r="B128" s="52" t="s">
        <v>231</v>
      </c>
      <c r="C128" s="51">
        <v>927.46</v>
      </c>
    </row>
    <row r="129" spans="1:3" ht="16.5" customHeight="1">
      <c r="A129" s="50"/>
      <c r="B129" s="52" t="s">
        <v>150</v>
      </c>
      <c r="C129" s="51">
        <v>507.46</v>
      </c>
    </row>
    <row r="130" spans="1:3" ht="16.5" customHeight="1">
      <c r="A130" s="50"/>
      <c r="B130" s="52" t="s">
        <v>232</v>
      </c>
      <c r="C130" s="51">
        <v>420</v>
      </c>
    </row>
    <row r="131" spans="1:3" ht="16.5" customHeight="1">
      <c r="A131" s="50"/>
      <c r="B131" s="52" t="s">
        <v>233</v>
      </c>
      <c r="C131" s="51">
        <v>84292.51999999999</v>
      </c>
    </row>
    <row r="132" spans="1:3" ht="16.5" customHeight="1">
      <c r="A132" s="50"/>
      <c r="B132" s="52" t="s">
        <v>234</v>
      </c>
      <c r="C132" s="51">
        <v>11246.92</v>
      </c>
    </row>
    <row r="133" spans="1:3" ht="16.5" customHeight="1">
      <c r="A133" s="50"/>
      <c r="B133" s="52" t="s">
        <v>235</v>
      </c>
      <c r="C133" s="51">
        <v>30121.5</v>
      </c>
    </row>
    <row r="134" spans="1:3" ht="16.5" customHeight="1">
      <c r="A134" s="50"/>
      <c r="B134" s="52" t="s">
        <v>236</v>
      </c>
      <c r="C134" s="51">
        <v>21171.559999999998</v>
      </c>
    </row>
    <row r="135" spans="1:3" ht="16.5" customHeight="1">
      <c r="A135" s="50"/>
      <c r="B135" s="52" t="s">
        <v>237</v>
      </c>
      <c r="C135" s="51">
        <v>21752.54</v>
      </c>
    </row>
    <row r="136" spans="1:3" ht="16.5" customHeight="1">
      <c r="A136" s="50"/>
      <c r="B136" s="52" t="s">
        <v>238</v>
      </c>
      <c r="C136" s="51">
        <v>200</v>
      </c>
    </row>
    <row r="137" spans="1:3" ht="16.5" customHeight="1">
      <c r="A137" s="50"/>
      <c r="B137" s="52" t="s">
        <v>239</v>
      </c>
      <c r="C137" s="51">
        <v>200</v>
      </c>
    </row>
    <row r="138" spans="1:3" ht="16.5" customHeight="1">
      <c r="A138" s="50"/>
      <c r="B138" s="52" t="s">
        <v>240</v>
      </c>
      <c r="C138" s="51">
        <v>145.4</v>
      </c>
    </row>
    <row r="139" spans="1:3" ht="16.5" customHeight="1">
      <c r="A139" s="50"/>
      <c r="B139" s="52" t="s">
        <v>241</v>
      </c>
      <c r="C139" s="51">
        <v>100</v>
      </c>
    </row>
    <row r="140" spans="1:3" ht="16.5" customHeight="1">
      <c r="A140" s="50"/>
      <c r="B140" s="52" t="s">
        <v>242</v>
      </c>
      <c r="C140" s="51">
        <v>45.4</v>
      </c>
    </row>
    <row r="141" spans="1:3" ht="16.5" customHeight="1">
      <c r="A141" s="50"/>
      <c r="B141" s="52" t="s">
        <v>243</v>
      </c>
      <c r="C141" s="51">
        <v>776.8</v>
      </c>
    </row>
    <row r="142" spans="1:3" ht="16.5" customHeight="1">
      <c r="A142" s="50"/>
      <c r="B142" s="52" t="s">
        <v>244</v>
      </c>
      <c r="C142" s="51">
        <v>776.8</v>
      </c>
    </row>
    <row r="143" spans="1:3" ht="16.5" customHeight="1">
      <c r="A143" s="50"/>
      <c r="B143" s="52" t="s">
        <v>245</v>
      </c>
      <c r="C143" s="51">
        <v>170</v>
      </c>
    </row>
    <row r="144" spans="1:3" ht="16.5" customHeight="1">
      <c r="A144" s="50"/>
      <c r="B144" s="52" t="s">
        <v>246</v>
      </c>
      <c r="C144" s="51">
        <v>170</v>
      </c>
    </row>
    <row r="145" spans="1:3" ht="16.5" customHeight="1">
      <c r="A145" s="50"/>
      <c r="B145" s="52" t="s">
        <v>247</v>
      </c>
      <c r="C145" s="51">
        <v>2126</v>
      </c>
    </row>
    <row r="146" spans="1:3" ht="16.5" customHeight="1">
      <c r="A146" s="50"/>
      <c r="B146" s="52"/>
      <c r="C146" s="51"/>
    </row>
    <row r="147" spans="1:3" ht="16.5" customHeight="1">
      <c r="A147" s="50"/>
      <c r="B147" s="52" t="s">
        <v>250</v>
      </c>
      <c r="C147" s="51">
        <v>2126</v>
      </c>
    </row>
    <row r="148" spans="1:3" ht="16.5" customHeight="1">
      <c r="A148" s="50"/>
      <c r="B148" s="52"/>
      <c r="C148" s="51"/>
    </row>
    <row r="149" spans="1:3" ht="16.5" customHeight="1">
      <c r="A149" s="50"/>
      <c r="B149" s="52"/>
      <c r="C149" s="51"/>
    </row>
    <row r="150" spans="1:3" ht="16.5" customHeight="1">
      <c r="A150" s="50" t="s">
        <v>7</v>
      </c>
      <c r="B150" s="87" t="s">
        <v>253</v>
      </c>
      <c r="C150" s="51">
        <v>3955.87</v>
      </c>
    </row>
    <row r="151" spans="1:3" ht="16.5" customHeight="1">
      <c r="A151" s="50"/>
      <c r="B151" s="52" t="s">
        <v>254</v>
      </c>
      <c r="C151" s="51">
        <v>317.61</v>
      </c>
    </row>
    <row r="152" spans="1:3" ht="16.5" customHeight="1">
      <c r="A152" s="50"/>
      <c r="B152" s="52" t="s">
        <v>150</v>
      </c>
      <c r="C152" s="51">
        <v>247.61</v>
      </c>
    </row>
    <row r="153" spans="1:3" ht="16.5" customHeight="1">
      <c r="A153" s="50"/>
      <c r="B153" s="52" t="s">
        <v>151</v>
      </c>
      <c r="C153" s="51">
        <v>70</v>
      </c>
    </row>
    <row r="154" spans="1:3" ht="16.5" customHeight="1">
      <c r="A154" s="50"/>
      <c r="B154" s="52" t="s">
        <v>255</v>
      </c>
      <c r="C154" s="51">
        <v>3200</v>
      </c>
    </row>
    <row r="155" spans="1:3" ht="16.5" customHeight="1">
      <c r="A155" s="50"/>
      <c r="B155" s="52" t="s">
        <v>256</v>
      </c>
      <c r="C155" s="51">
        <v>3200</v>
      </c>
    </row>
    <row r="156" spans="1:3" ht="16.5" customHeight="1">
      <c r="A156" s="50"/>
      <c r="B156" s="52"/>
      <c r="C156" s="51"/>
    </row>
    <row r="157" spans="1:3" ht="16.5" customHeight="1">
      <c r="A157" s="50"/>
      <c r="B157" s="52" t="s">
        <v>258</v>
      </c>
      <c r="C157" s="51">
        <v>438.26</v>
      </c>
    </row>
    <row r="158" spans="1:3" ht="16.5" customHeight="1">
      <c r="A158" s="50"/>
      <c r="B158" s="52" t="s">
        <v>259</v>
      </c>
      <c r="C158" s="51">
        <v>238.26</v>
      </c>
    </row>
    <row r="159" spans="1:3" ht="16.5" customHeight="1">
      <c r="A159" s="50"/>
      <c r="B159" s="52" t="s">
        <v>260</v>
      </c>
      <c r="C159" s="51">
        <v>200</v>
      </c>
    </row>
    <row r="160" spans="1:3" ht="16.5" customHeight="1">
      <c r="A160" s="50"/>
      <c r="B160" s="52"/>
      <c r="C160" s="51"/>
    </row>
    <row r="161" spans="1:3" ht="16.5" customHeight="1">
      <c r="A161" s="50"/>
      <c r="B161" s="52"/>
      <c r="C161" s="51"/>
    </row>
    <row r="162" spans="1:3" ht="16.5" customHeight="1">
      <c r="A162" s="50"/>
      <c r="B162" s="52"/>
      <c r="C162" s="51"/>
    </row>
    <row r="163" spans="1:3" ht="16.5" customHeight="1">
      <c r="A163" s="50"/>
      <c r="B163" s="52"/>
      <c r="C163" s="51"/>
    </row>
    <row r="164" spans="1:3" ht="16.5" customHeight="1">
      <c r="A164" s="50" t="s">
        <v>508</v>
      </c>
      <c r="B164" s="87" t="s">
        <v>263</v>
      </c>
      <c r="C164" s="51">
        <v>6571.64</v>
      </c>
    </row>
    <row r="165" spans="1:3" ht="16.5" customHeight="1">
      <c r="A165" s="50"/>
      <c r="B165" s="52" t="s">
        <v>264</v>
      </c>
      <c r="C165" s="51">
        <v>4189.0199999999995</v>
      </c>
    </row>
    <row r="166" spans="1:3" ht="16.5" customHeight="1">
      <c r="A166" s="50"/>
      <c r="B166" s="52" t="s">
        <v>150</v>
      </c>
      <c r="C166" s="51">
        <v>205.39</v>
      </c>
    </row>
    <row r="167" spans="1:3" ht="16.5" customHeight="1">
      <c r="A167" s="50"/>
      <c r="B167" s="52" t="s">
        <v>151</v>
      </c>
      <c r="C167" s="51">
        <v>1515</v>
      </c>
    </row>
    <row r="168" spans="1:3" ht="16.5" customHeight="1">
      <c r="A168" s="50"/>
      <c r="B168" s="52" t="s">
        <v>265</v>
      </c>
      <c r="C168" s="51">
        <v>287.83</v>
      </c>
    </row>
    <row r="169" spans="1:3" ht="16.5" customHeight="1">
      <c r="A169" s="50"/>
      <c r="B169" s="52" t="s">
        <v>266</v>
      </c>
      <c r="C169" s="51">
        <v>341.31</v>
      </c>
    </row>
    <row r="170" spans="1:3" ht="16.5" customHeight="1">
      <c r="A170" s="50"/>
      <c r="B170" s="52" t="s">
        <v>509</v>
      </c>
      <c r="C170" s="51">
        <v>150</v>
      </c>
    </row>
    <row r="171" spans="1:3" ht="16.5" customHeight="1">
      <c r="A171" s="50"/>
      <c r="B171" s="52"/>
      <c r="C171" s="51"/>
    </row>
    <row r="172" spans="1:3" ht="16.5" customHeight="1">
      <c r="A172" s="50"/>
      <c r="B172" s="52" t="s">
        <v>268</v>
      </c>
      <c r="C172" s="51">
        <v>443.56</v>
      </c>
    </row>
    <row r="173" spans="1:3" ht="16.5" customHeight="1">
      <c r="A173" s="50"/>
      <c r="B173" s="52" t="s">
        <v>269</v>
      </c>
      <c r="C173" s="51">
        <v>1245.93</v>
      </c>
    </row>
    <row r="174" spans="1:3" ht="16.5" customHeight="1">
      <c r="A174" s="50"/>
      <c r="B174" s="52" t="s">
        <v>270</v>
      </c>
      <c r="C174" s="51">
        <v>387.31</v>
      </c>
    </row>
    <row r="175" spans="1:3" ht="16.5" customHeight="1">
      <c r="A175" s="50"/>
      <c r="B175" s="52" t="s">
        <v>271</v>
      </c>
      <c r="C175" s="51">
        <v>387.31</v>
      </c>
    </row>
    <row r="176" spans="1:3" ht="16.5" customHeight="1">
      <c r="A176" s="50"/>
      <c r="B176" s="52"/>
      <c r="C176" s="51"/>
    </row>
    <row r="177" spans="1:3" ht="16.5" customHeight="1">
      <c r="A177" s="50"/>
      <c r="B177" s="52" t="s">
        <v>274</v>
      </c>
      <c r="C177" s="51">
        <v>165.84</v>
      </c>
    </row>
    <row r="178" spans="1:3" ht="16.5" customHeight="1">
      <c r="A178" s="50"/>
      <c r="B178" s="52" t="s">
        <v>151</v>
      </c>
      <c r="C178" s="51">
        <v>20</v>
      </c>
    </row>
    <row r="179" spans="1:3" ht="16.5" customHeight="1">
      <c r="A179" s="50"/>
      <c r="B179" s="52" t="s">
        <v>275</v>
      </c>
      <c r="C179" s="51">
        <v>145.84</v>
      </c>
    </row>
    <row r="180" spans="1:3" ht="16.5" customHeight="1">
      <c r="A180" s="50"/>
      <c r="B180" s="52" t="s">
        <v>277</v>
      </c>
      <c r="C180" s="51">
        <v>1829.47</v>
      </c>
    </row>
    <row r="181" spans="1:3" ht="16.5" customHeight="1">
      <c r="A181" s="50"/>
      <c r="B181" s="52" t="s">
        <v>278</v>
      </c>
      <c r="C181" s="51">
        <v>1829.47</v>
      </c>
    </row>
    <row r="182" spans="1:3" ht="16.5" customHeight="1">
      <c r="A182" s="50"/>
      <c r="B182" s="52"/>
      <c r="C182" s="51"/>
    </row>
    <row r="183" spans="1:3" ht="16.5" customHeight="1">
      <c r="A183" s="50"/>
      <c r="B183" s="52"/>
      <c r="C183" s="51"/>
    </row>
    <row r="184" spans="1:3" ht="16.5" customHeight="1">
      <c r="A184" s="50"/>
      <c r="B184" s="52"/>
      <c r="C184" s="51"/>
    </row>
    <row r="185" spans="1:3" ht="16.5" customHeight="1">
      <c r="A185" s="50"/>
      <c r="B185" s="52"/>
      <c r="C185" s="51"/>
    </row>
    <row r="186" spans="1:3" ht="16.5" customHeight="1">
      <c r="A186" s="50" t="s">
        <v>8</v>
      </c>
      <c r="B186" s="87" t="s">
        <v>282</v>
      </c>
      <c r="C186" s="51">
        <f>97381.46-10882</f>
        <v>86499.46</v>
      </c>
    </row>
    <row r="187" spans="1:3" ht="16.5" customHeight="1">
      <c r="A187" s="50"/>
      <c r="B187" s="52" t="s">
        <v>283</v>
      </c>
      <c r="C187" s="51">
        <v>5426.66</v>
      </c>
    </row>
    <row r="188" spans="1:3" ht="16.5" customHeight="1">
      <c r="A188" s="50"/>
      <c r="B188" s="52" t="s">
        <v>150</v>
      </c>
      <c r="C188" s="51">
        <v>380.98</v>
      </c>
    </row>
    <row r="189" spans="1:3" ht="16.5" customHeight="1">
      <c r="A189" s="50"/>
      <c r="B189" s="52" t="s">
        <v>151</v>
      </c>
      <c r="C189" s="51">
        <v>643</v>
      </c>
    </row>
    <row r="190" spans="1:3" ht="16.5" customHeight="1">
      <c r="A190" s="50"/>
      <c r="B190" s="52" t="s">
        <v>284</v>
      </c>
      <c r="C190" s="51">
        <v>1079.33</v>
      </c>
    </row>
    <row r="191" spans="1:3" ht="16.5" customHeight="1">
      <c r="A191" s="50"/>
      <c r="B191" s="52" t="s">
        <v>285</v>
      </c>
      <c r="C191" s="51">
        <v>1030.01</v>
      </c>
    </row>
    <row r="192" spans="1:3" ht="16.5" customHeight="1">
      <c r="A192" s="50"/>
      <c r="B192" s="52" t="s">
        <v>286</v>
      </c>
      <c r="C192" s="51">
        <v>31</v>
      </c>
    </row>
    <row r="193" spans="1:3" ht="16.5" customHeight="1">
      <c r="A193" s="50"/>
      <c r="B193" s="52" t="s">
        <v>287</v>
      </c>
      <c r="C193" s="51">
        <v>2210.34</v>
      </c>
    </row>
    <row r="194" spans="1:3" ht="16.5" customHeight="1">
      <c r="A194" s="50"/>
      <c r="B194" s="52" t="s">
        <v>288</v>
      </c>
      <c r="C194" s="51">
        <v>52</v>
      </c>
    </row>
    <row r="195" spans="1:3" ht="16.5" customHeight="1">
      <c r="A195" s="50"/>
      <c r="B195" s="52" t="s">
        <v>289</v>
      </c>
      <c r="C195" s="51">
        <v>9176.2300000000014</v>
      </c>
    </row>
    <row r="196" spans="1:3" ht="16.5" customHeight="1">
      <c r="A196" s="50"/>
      <c r="B196" s="52" t="s">
        <v>150</v>
      </c>
      <c r="C196" s="51">
        <v>370.95</v>
      </c>
    </row>
    <row r="197" spans="1:3" ht="16.5" customHeight="1">
      <c r="A197" s="50"/>
      <c r="B197" s="52" t="s">
        <v>290</v>
      </c>
      <c r="C197" s="51">
        <v>241</v>
      </c>
    </row>
    <row r="198" spans="1:3" ht="16.5" customHeight="1">
      <c r="A198" s="50"/>
      <c r="B198" s="52" t="s">
        <v>291</v>
      </c>
      <c r="C198" s="51">
        <v>3008.86</v>
      </c>
    </row>
    <row r="199" spans="1:3" ht="16.5" customHeight="1">
      <c r="A199" s="50"/>
      <c r="B199" s="52" t="s">
        <v>292</v>
      </c>
      <c r="C199" s="51">
        <v>80</v>
      </c>
    </row>
    <row r="200" spans="1:3" ht="16.5" customHeight="1">
      <c r="A200" s="50"/>
      <c r="B200" s="52" t="s">
        <v>293</v>
      </c>
      <c r="C200" s="51">
        <v>54.7</v>
      </c>
    </row>
    <row r="201" spans="1:3" ht="16.5" customHeight="1">
      <c r="A201" s="50"/>
      <c r="B201" s="52" t="s">
        <v>294</v>
      </c>
      <c r="C201" s="51">
        <v>4490.78</v>
      </c>
    </row>
    <row r="202" spans="1:3" ht="16.5" customHeight="1">
      <c r="A202" s="50"/>
      <c r="B202" s="52" t="s">
        <v>295</v>
      </c>
      <c r="C202" s="51">
        <v>929.94</v>
      </c>
    </row>
    <row r="203" spans="1:3" ht="16.5" customHeight="1">
      <c r="A203" s="50"/>
      <c r="B203" s="52" t="s">
        <v>296</v>
      </c>
      <c r="C203" s="51">
        <v>2093.56</v>
      </c>
    </row>
    <row r="204" spans="1:3" ht="16.5" customHeight="1">
      <c r="A204" s="50"/>
      <c r="B204" s="52" t="s">
        <v>297</v>
      </c>
      <c r="C204" s="51">
        <v>206.78</v>
      </c>
    </row>
    <row r="205" spans="1:3" ht="16.5" customHeight="1">
      <c r="A205" s="50"/>
      <c r="B205" s="52" t="s">
        <v>298</v>
      </c>
      <c r="C205" s="51">
        <v>631.04999999999995</v>
      </c>
    </row>
    <row r="206" spans="1:3" ht="16.5" customHeight="1">
      <c r="A206" s="50"/>
      <c r="B206" s="52" t="s">
        <v>299</v>
      </c>
      <c r="C206" s="51">
        <v>1255.73</v>
      </c>
    </row>
    <row r="207" spans="1:3" ht="16.5" customHeight="1">
      <c r="A207" s="50"/>
      <c r="B207" s="52"/>
      <c r="C207" s="51"/>
    </row>
    <row r="208" spans="1:3" ht="16.5" customHeight="1">
      <c r="A208" s="50"/>
      <c r="B208" s="52"/>
      <c r="C208" s="51"/>
    </row>
    <row r="209" spans="1:3" ht="16.5" customHeight="1">
      <c r="A209" s="50"/>
      <c r="B209" s="52"/>
      <c r="C209" s="51"/>
    </row>
    <row r="210" spans="1:3" ht="16.5" customHeight="1">
      <c r="A210" s="50"/>
      <c r="B210" s="52" t="s">
        <v>303</v>
      </c>
      <c r="C210" s="51">
        <v>135</v>
      </c>
    </row>
    <row r="211" spans="1:3" ht="16.5" customHeight="1">
      <c r="A211" s="50"/>
      <c r="B211" s="52"/>
      <c r="C211" s="51"/>
    </row>
    <row r="212" spans="1:3" ht="16.5" customHeight="1">
      <c r="A212" s="50"/>
      <c r="B212" s="52" t="s">
        <v>307</v>
      </c>
      <c r="C212" s="51">
        <v>135</v>
      </c>
    </row>
    <row r="213" spans="1:3" ht="16.5" customHeight="1">
      <c r="A213" s="50"/>
      <c r="B213" s="52" t="s">
        <v>308</v>
      </c>
      <c r="C213" s="51">
        <v>3319.3</v>
      </c>
    </row>
    <row r="214" spans="1:3" ht="16.5" customHeight="1">
      <c r="A214" s="50"/>
      <c r="B214" s="52" t="s">
        <v>309</v>
      </c>
      <c r="C214" s="51">
        <v>867</v>
      </c>
    </row>
    <row r="215" spans="1:3" ht="16.5" customHeight="1">
      <c r="A215" s="50"/>
      <c r="B215" s="52" t="s">
        <v>310</v>
      </c>
      <c r="C215" s="51">
        <v>353</v>
      </c>
    </row>
    <row r="216" spans="1:3" ht="16.5" customHeight="1">
      <c r="A216" s="50"/>
      <c r="B216" s="52" t="s">
        <v>311</v>
      </c>
      <c r="C216" s="51">
        <v>580.29999999999995</v>
      </c>
    </row>
    <row r="217" spans="1:3" ht="16.5" customHeight="1">
      <c r="A217" s="50"/>
      <c r="B217" s="52" t="s">
        <v>312</v>
      </c>
      <c r="C217" s="51">
        <v>863</v>
      </c>
    </row>
    <row r="218" spans="1:3" ht="16.5" customHeight="1">
      <c r="A218" s="50"/>
      <c r="B218" s="52" t="s">
        <v>313</v>
      </c>
      <c r="C218" s="51">
        <v>581</v>
      </c>
    </row>
    <row r="219" spans="1:3" ht="16.5" customHeight="1">
      <c r="A219" s="50"/>
      <c r="B219" s="52" t="s">
        <v>314</v>
      </c>
      <c r="C219" s="51">
        <v>75</v>
      </c>
    </row>
    <row r="220" spans="1:3" ht="16.5" customHeight="1">
      <c r="A220" s="50"/>
      <c r="B220" s="52" t="s">
        <v>315</v>
      </c>
      <c r="C220" s="51">
        <v>1119.5</v>
      </c>
    </row>
    <row r="221" spans="1:3" ht="16.5" customHeight="1">
      <c r="A221" s="50"/>
      <c r="B221" s="52" t="s">
        <v>316</v>
      </c>
      <c r="C221" s="51">
        <v>945</v>
      </c>
    </row>
    <row r="222" spans="1:3" ht="16.5" customHeight="1">
      <c r="A222" s="50"/>
      <c r="B222" s="52" t="s">
        <v>317</v>
      </c>
      <c r="C222" s="51">
        <v>14.5</v>
      </c>
    </row>
    <row r="223" spans="1:3" ht="16.5" customHeight="1">
      <c r="A223" s="50"/>
      <c r="B223" s="52"/>
      <c r="C223" s="51"/>
    </row>
    <row r="224" spans="1:3" ht="16.5" customHeight="1">
      <c r="A224" s="50"/>
      <c r="B224" s="52" t="s">
        <v>319</v>
      </c>
      <c r="C224" s="51">
        <v>160</v>
      </c>
    </row>
    <row r="225" spans="1:3" ht="16.5" customHeight="1">
      <c r="A225" s="50"/>
      <c r="B225" s="52" t="s">
        <v>321</v>
      </c>
      <c r="C225" s="51">
        <v>2734.7</v>
      </c>
    </row>
    <row r="226" spans="1:3" ht="16.5" customHeight="1">
      <c r="A226" s="50"/>
      <c r="B226" s="52" t="s">
        <v>322</v>
      </c>
      <c r="C226" s="51">
        <v>340.23</v>
      </c>
    </row>
    <row r="227" spans="1:3" ht="16.5" customHeight="1">
      <c r="A227" s="50"/>
      <c r="B227" s="52" t="s">
        <v>323</v>
      </c>
      <c r="C227" s="51">
        <v>821.18</v>
      </c>
    </row>
    <row r="228" spans="1:3" ht="16.5" customHeight="1">
      <c r="A228" s="50"/>
      <c r="B228" s="52" t="s">
        <v>324</v>
      </c>
      <c r="C228" s="51">
        <v>1573.29</v>
      </c>
    </row>
    <row r="229" spans="1:3" ht="16.5" customHeight="1">
      <c r="A229" s="50"/>
      <c r="B229" s="52" t="s">
        <v>326</v>
      </c>
      <c r="C229" s="51">
        <v>5440.58</v>
      </c>
    </row>
    <row r="230" spans="1:3" ht="16.5" customHeight="1">
      <c r="A230" s="50"/>
      <c r="B230" s="52" t="s">
        <v>150</v>
      </c>
      <c r="C230" s="51">
        <v>189.98</v>
      </c>
    </row>
    <row r="231" spans="1:3" ht="16.5" customHeight="1">
      <c r="A231" s="50"/>
      <c r="B231" s="52" t="s">
        <v>151</v>
      </c>
      <c r="C231" s="51">
        <v>76</v>
      </c>
    </row>
    <row r="232" spans="1:3" ht="16.5" customHeight="1">
      <c r="A232" s="50"/>
      <c r="B232" s="52" t="s">
        <v>327</v>
      </c>
      <c r="C232" s="51">
        <v>517</v>
      </c>
    </row>
    <row r="233" spans="1:3" ht="16.5" customHeight="1">
      <c r="A233" s="50"/>
      <c r="B233" s="52" t="s">
        <v>328</v>
      </c>
      <c r="C233" s="51">
        <v>1322.2</v>
      </c>
    </row>
    <row r="234" spans="1:3" ht="16.5" customHeight="1">
      <c r="A234" s="50"/>
      <c r="B234" s="52" t="s">
        <v>329</v>
      </c>
      <c r="C234" s="51">
        <v>65</v>
      </c>
    </row>
    <row r="235" spans="1:3" ht="16.5" customHeight="1">
      <c r="A235" s="50"/>
      <c r="B235" s="52" t="s">
        <v>330</v>
      </c>
      <c r="C235" s="51">
        <v>2408</v>
      </c>
    </row>
    <row r="236" spans="1:3" ht="16.5" customHeight="1">
      <c r="A236" s="50"/>
      <c r="B236" s="52" t="s">
        <v>331</v>
      </c>
      <c r="C236" s="51">
        <v>862.4</v>
      </c>
    </row>
    <row r="237" spans="1:3" ht="16.5" customHeight="1">
      <c r="A237" s="50"/>
      <c r="B237" s="52" t="s">
        <v>336</v>
      </c>
      <c r="C237" s="51">
        <v>260</v>
      </c>
    </row>
    <row r="238" spans="1:3" ht="16.5" customHeight="1">
      <c r="A238" s="50"/>
      <c r="B238" s="52" t="s">
        <v>150</v>
      </c>
      <c r="C238" s="51">
        <v>260</v>
      </c>
    </row>
    <row r="239" spans="1:3" ht="16.5" customHeight="1">
      <c r="A239" s="50"/>
      <c r="B239" s="52" t="s">
        <v>338</v>
      </c>
      <c r="C239" s="51">
        <v>3496</v>
      </c>
    </row>
    <row r="240" spans="1:3" ht="16.5" customHeight="1">
      <c r="A240" s="50"/>
      <c r="B240" s="52" t="s">
        <v>339</v>
      </c>
      <c r="C240" s="51">
        <v>3496</v>
      </c>
    </row>
    <row r="241" spans="1:3" ht="16.5" customHeight="1">
      <c r="A241" s="50"/>
      <c r="B241" s="52" t="s">
        <v>340</v>
      </c>
      <c r="C241" s="51">
        <v>1603.93</v>
      </c>
    </row>
    <row r="242" spans="1:3" ht="16.5" customHeight="1">
      <c r="A242" s="50"/>
      <c r="B242" s="52" t="s">
        <v>341</v>
      </c>
      <c r="C242" s="51">
        <v>1603.93</v>
      </c>
    </row>
    <row r="243" spans="1:3" ht="16.5" customHeight="1">
      <c r="A243" s="50"/>
      <c r="B243" s="52" t="s">
        <v>342</v>
      </c>
      <c r="C243" s="51">
        <v>628</v>
      </c>
    </row>
    <row r="244" spans="1:3" ht="16.5" customHeight="1">
      <c r="A244" s="50"/>
      <c r="B244" s="52" t="s">
        <v>343</v>
      </c>
      <c r="C244" s="51">
        <v>628</v>
      </c>
    </row>
    <row r="245" spans="1:3" ht="16.5" customHeight="1">
      <c r="A245" s="50"/>
      <c r="B245" s="52" t="s">
        <v>345</v>
      </c>
      <c r="C245" s="51">
        <v>179</v>
      </c>
    </row>
    <row r="246" spans="1:3" ht="16.5" customHeight="1">
      <c r="A246" s="50"/>
      <c r="B246" s="88" t="s">
        <v>346</v>
      </c>
      <c r="C246" s="51">
        <v>179</v>
      </c>
    </row>
    <row r="247" spans="1:3" ht="16.5" customHeight="1">
      <c r="A247" s="50"/>
      <c r="B247" s="88" t="s">
        <v>348</v>
      </c>
      <c r="C247" s="51">
        <f>60000-10882</f>
        <v>49118</v>
      </c>
    </row>
    <row r="248" spans="1:3" ht="16.5" customHeight="1">
      <c r="A248" s="50"/>
      <c r="B248" s="88"/>
      <c r="C248" s="51"/>
    </row>
    <row r="249" spans="1:3" ht="16.5" customHeight="1">
      <c r="A249" s="50"/>
      <c r="B249" s="52" t="s">
        <v>351</v>
      </c>
      <c r="C249" s="51">
        <f>60000-10882</f>
        <v>49118</v>
      </c>
    </row>
    <row r="250" spans="1:3" ht="16.5" customHeight="1">
      <c r="A250" s="50"/>
      <c r="B250" s="52" t="s">
        <v>352</v>
      </c>
      <c r="C250" s="51">
        <v>1769</v>
      </c>
    </row>
    <row r="251" spans="1:3" ht="16.5" customHeight="1">
      <c r="A251" s="50"/>
      <c r="B251" s="52" t="s">
        <v>353</v>
      </c>
      <c r="C251" s="51">
        <v>1769</v>
      </c>
    </row>
    <row r="252" spans="1:3" ht="16.5" customHeight="1">
      <c r="A252" s="50" t="s">
        <v>510</v>
      </c>
      <c r="B252" s="87" t="s">
        <v>354</v>
      </c>
      <c r="C252" s="51">
        <f>29135.14+10882</f>
        <v>40017.14</v>
      </c>
    </row>
    <row r="253" spans="1:3" ht="16.5" customHeight="1">
      <c r="A253" s="50"/>
      <c r="B253" s="52" t="s">
        <v>355</v>
      </c>
      <c r="C253" s="51">
        <v>4119.21</v>
      </c>
    </row>
    <row r="254" spans="1:3" ht="16.5" customHeight="1">
      <c r="A254" s="50"/>
      <c r="B254" s="52" t="s">
        <v>150</v>
      </c>
      <c r="C254" s="51">
        <v>684.64</v>
      </c>
    </row>
    <row r="255" spans="1:3" ht="16.5" customHeight="1">
      <c r="A255" s="50"/>
      <c r="B255" s="52" t="s">
        <v>151</v>
      </c>
      <c r="C255" s="51">
        <v>2960.9</v>
      </c>
    </row>
    <row r="256" spans="1:3" ht="16.5" customHeight="1">
      <c r="A256" s="50"/>
      <c r="B256" s="52" t="s">
        <v>356</v>
      </c>
      <c r="C256" s="51">
        <v>473.67</v>
      </c>
    </row>
    <row r="257" spans="1:3" ht="16.5" customHeight="1">
      <c r="A257" s="50"/>
      <c r="B257" s="52" t="s">
        <v>357</v>
      </c>
      <c r="C257" s="51">
        <v>2860</v>
      </c>
    </row>
    <row r="258" spans="1:3" ht="16.5" customHeight="1">
      <c r="A258" s="50"/>
      <c r="B258" s="52" t="s">
        <v>358</v>
      </c>
      <c r="C258" s="51">
        <v>2860</v>
      </c>
    </row>
    <row r="259" spans="1:3" ht="16.5" customHeight="1">
      <c r="A259" s="50"/>
      <c r="B259" s="52" t="s">
        <v>359</v>
      </c>
      <c r="C259" s="51">
        <v>10566</v>
      </c>
    </row>
    <row r="260" spans="1:3" ht="16.5" customHeight="1">
      <c r="A260" s="50"/>
      <c r="B260" s="52" t="s">
        <v>360</v>
      </c>
      <c r="C260" s="51">
        <v>9707</v>
      </c>
    </row>
    <row r="261" spans="1:3" ht="16.5" customHeight="1">
      <c r="A261" s="50"/>
      <c r="B261" s="52" t="s">
        <v>362</v>
      </c>
      <c r="C261" s="51">
        <v>859</v>
      </c>
    </row>
    <row r="262" spans="1:3" ht="16.5" customHeight="1">
      <c r="A262" s="50"/>
      <c r="B262" s="52" t="s">
        <v>363</v>
      </c>
      <c r="C262" s="51">
        <v>6592</v>
      </c>
    </row>
    <row r="263" spans="1:3" ht="16.5" customHeight="1">
      <c r="A263" s="50"/>
      <c r="B263" s="52" t="s">
        <v>364</v>
      </c>
      <c r="C263" s="51">
        <v>978.15</v>
      </c>
    </row>
    <row r="264" spans="1:3" ht="16.5" customHeight="1">
      <c r="A264" s="50"/>
      <c r="B264" s="52" t="s">
        <v>365</v>
      </c>
      <c r="C264" s="51">
        <v>1071.1300000000001</v>
      </c>
    </row>
    <row r="265" spans="1:3" ht="16.5" customHeight="1">
      <c r="A265" s="50"/>
      <c r="B265" s="52" t="s">
        <v>366</v>
      </c>
      <c r="C265" s="51">
        <v>1097.81</v>
      </c>
    </row>
    <row r="266" spans="1:3" ht="16.5" customHeight="1">
      <c r="A266" s="50"/>
      <c r="B266" s="52" t="s">
        <v>367</v>
      </c>
      <c r="C266" s="51">
        <v>157</v>
      </c>
    </row>
    <row r="267" spans="1:3" ht="16.5" customHeight="1">
      <c r="A267" s="50"/>
      <c r="B267" s="52" t="s">
        <v>368</v>
      </c>
      <c r="C267" s="51">
        <v>2476</v>
      </c>
    </row>
    <row r="268" spans="1:3" ht="16.5" customHeight="1">
      <c r="A268" s="50"/>
      <c r="B268" s="52" t="s">
        <v>369</v>
      </c>
      <c r="C268" s="51">
        <v>631.91</v>
      </c>
    </row>
    <row r="269" spans="1:3" ht="16.5" customHeight="1">
      <c r="A269" s="50"/>
      <c r="B269" s="52" t="s">
        <v>370</v>
      </c>
      <c r="C269" s="51">
        <v>180</v>
      </c>
    </row>
    <row r="270" spans="1:3" ht="16.5" customHeight="1">
      <c r="A270" s="50"/>
      <c r="B270" s="52" t="s">
        <v>371</v>
      </c>
      <c r="C270" s="51">
        <v>500</v>
      </c>
    </row>
    <row r="271" spans="1:3" ht="16.5" customHeight="1">
      <c r="A271" s="50"/>
      <c r="B271" s="52" t="s">
        <v>372</v>
      </c>
      <c r="C271" s="51">
        <v>500</v>
      </c>
    </row>
    <row r="272" spans="1:3" ht="16.5" customHeight="1">
      <c r="A272" s="50"/>
      <c r="B272" s="52" t="s">
        <v>373</v>
      </c>
      <c r="C272" s="51">
        <v>3069.9300000000003</v>
      </c>
    </row>
    <row r="273" spans="1:3" ht="16.5" customHeight="1">
      <c r="A273" s="50"/>
      <c r="B273" s="52" t="s">
        <v>374</v>
      </c>
      <c r="C273" s="51">
        <v>29.65</v>
      </c>
    </row>
    <row r="274" spans="1:3" ht="16.5" customHeight="1">
      <c r="A274" s="50"/>
      <c r="B274" s="52" t="s">
        <v>376</v>
      </c>
      <c r="C274" s="51">
        <v>3040.28</v>
      </c>
    </row>
    <row r="275" spans="1:3" ht="16.5" customHeight="1">
      <c r="A275" s="50"/>
      <c r="B275" s="52" t="s">
        <v>377</v>
      </c>
      <c r="C275" s="51">
        <v>626</v>
      </c>
    </row>
    <row r="276" spans="1:3" ht="16.5" customHeight="1">
      <c r="A276" s="50"/>
      <c r="B276" s="52" t="s">
        <v>151</v>
      </c>
      <c r="C276" s="51">
        <v>626</v>
      </c>
    </row>
    <row r="277" spans="1:3" ht="16.5" customHeight="1">
      <c r="A277" s="50"/>
      <c r="B277" s="52"/>
      <c r="C277" s="51"/>
    </row>
    <row r="278" spans="1:3" ht="16.5" customHeight="1">
      <c r="A278" s="50"/>
      <c r="B278" s="52"/>
      <c r="C278" s="51"/>
    </row>
    <row r="279" spans="1:3" ht="16.5" customHeight="1">
      <c r="A279" s="50"/>
      <c r="B279" s="52"/>
      <c r="C279" s="51"/>
    </row>
    <row r="280" spans="1:3" ht="16.5" customHeight="1">
      <c r="A280" s="50"/>
      <c r="B280" s="52" t="s">
        <v>386</v>
      </c>
      <c r="C280" s="51">
        <v>724</v>
      </c>
    </row>
    <row r="281" spans="1:3" ht="16.5" customHeight="1">
      <c r="A281" s="50"/>
      <c r="B281" s="52" t="s">
        <v>387</v>
      </c>
      <c r="C281" s="51">
        <v>699</v>
      </c>
    </row>
    <row r="282" spans="1:3" ht="16.5" customHeight="1">
      <c r="A282" s="50"/>
      <c r="B282" s="52" t="s">
        <v>511</v>
      </c>
      <c r="C282" s="51">
        <v>25</v>
      </c>
    </row>
    <row r="283" spans="1:3" ht="16.5" customHeight="1">
      <c r="A283" s="50"/>
      <c r="B283" s="52" t="s">
        <v>388</v>
      </c>
      <c r="C283" s="51">
        <v>78</v>
      </c>
    </row>
    <row r="284" spans="1:3" ht="16.5" customHeight="1">
      <c r="A284" s="50"/>
      <c r="B284" s="52" t="s">
        <v>389</v>
      </c>
      <c r="C284" s="51">
        <v>78</v>
      </c>
    </row>
    <row r="285" spans="1:3" ht="16.5" customHeight="1">
      <c r="A285" s="92"/>
      <c r="B285" s="43" t="s">
        <v>382</v>
      </c>
      <c r="C285" s="42">
        <v>10882</v>
      </c>
    </row>
    <row r="286" spans="1:3" ht="16.5" customHeight="1">
      <c r="A286" s="92"/>
      <c r="B286" s="43" t="s">
        <v>383</v>
      </c>
      <c r="C286" s="42">
        <v>10882</v>
      </c>
    </row>
    <row r="287" spans="1:3" ht="16.5" customHeight="1">
      <c r="A287" s="50" t="s">
        <v>512</v>
      </c>
      <c r="B287" s="87" t="s">
        <v>390</v>
      </c>
      <c r="C287" s="51">
        <v>1699.5</v>
      </c>
    </row>
    <row r="288" spans="1:3" ht="16.5" customHeight="1">
      <c r="A288" s="50"/>
      <c r="B288" s="87"/>
      <c r="C288" s="51"/>
    </row>
    <row r="289" spans="1:3" ht="16.5" customHeight="1">
      <c r="A289" s="50"/>
      <c r="B289" s="87"/>
      <c r="C289" s="51"/>
    </row>
    <row r="290" spans="1:3" ht="16.5" customHeight="1">
      <c r="A290" s="50"/>
      <c r="B290" s="87"/>
      <c r="C290" s="51"/>
    </row>
    <row r="291" spans="1:3" ht="16.5" customHeight="1">
      <c r="A291" s="50"/>
      <c r="B291" s="52" t="s">
        <v>513</v>
      </c>
      <c r="C291" s="51">
        <v>1599.5</v>
      </c>
    </row>
    <row r="292" spans="1:3" ht="16.5" customHeight="1">
      <c r="A292" s="50"/>
      <c r="B292" s="52" t="s">
        <v>514</v>
      </c>
      <c r="C292" s="51">
        <v>1599.5</v>
      </c>
    </row>
    <row r="293" spans="1:3" ht="16.5" customHeight="1">
      <c r="A293" s="50"/>
      <c r="B293" s="52" t="s">
        <v>393</v>
      </c>
      <c r="C293" s="51">
        <v>100</v>
      </c>
    </row>
    <row r="294" spans="1:3" ht="16.5" customHeight="1">
      <c r="A294" s="50"/>
      <c r="B294" s="52" t="s">
        <v>394</v>
      </c>
      <c r="C294" s="51">
        <v>100</v>
      </c>
    </row>
    <row r="295" spans="1:3" ht="16.5" customHeight="1">
      <c r="A295" s="50" t="s">
        <v>515</v>
      </c>
      <c r="B295" s="87" t="s">
        <v>395</v>
      </c>
      <c r="C295" s="51">
        <v>62613.3</v>
      </c>
    </row>
    <row r="296" spans="1:3" ht="16.5" customHeight="1">
      <c r="A296" s="50"/>
      <c r="B296" s="52" t="s">
        <v>396</v>
      </c>
      <c r="C296" s="51">
        <v>32863.86</v>
      </c>
    </row>
    <row r="297" spans="1:3" ht="16.5" customHeight="1">
      <c r="A297" s="50"/>
      <c r="B297" s="52" t="s">
        <v>150</v>
      </c>
      <c r="C297" s="51">
        <v>2263.2399999999998</v>
      </c>
    </row>
    <row r="298" spans="1:3" ht="16.5" customHeight="1">
      <c r="A298" s="50"/>
      <c r="B298" s="52" t="s">
        <v>151</v>
      </c>
      <c r="C298" s="51">
        <v>1767.79</v>
      </c>
    </row>
    <row r="299" spans="1:3" ht="16.5" customHeight="1">
      <c r="A299" s="50"/>
      <c r="B299" s="52" t="s">
        <v>397</v>
      </c>
      <c r="C299" s="51">
        <v>8804.74</v>
      </c>
    </row>
    <row r="300" spans="1:3" ht="16.5" customHeight="1">
      <c r="A300" s="50"/>
      <c r="B300" s="52" t="s">
        <v>398</v>
      </c>
      <c r="C300" s="51">
        <v>20028.09</v>
      </c>
    </row>
    <row r="301" spans="1:3" ht="16.5" customHeight="1">
      <c r="A301" s="50"/>
      <c r="B301" s="52" t="s">
        <v>399</v>
      </c>
      <c r="C301" s="51">
        <v>231</v>
      </c>
    </row>
    <row r="302" spans="1:3" ht="16.5" customHeight="1">
      <c r="A302" s="50"/>
      <c r="B302" s="52" t="s">
        <v>400</v>
      </c>
      <c r="C302" s="51">
        <v>231</v>
      </c>
    </row>
    <row r="303" spans="1:3" ht="16.5" customHeight="1">
      <c r="A303" s="50"/>
      <c r="B303" s="52" t="s">
        <v>401</v>
      </c>
      <c r="C303" s="51">
        <v>500</v>
      </c>
    </row>
    <row r="304" spans="1:3" ht="16.5" customHeight="1">
      <c r="A304" s="50"/>
      <c r="B304" s="52" t="s">
        <v>545</v>
      </c>
      <c r="C304" s="51">
        <v>500</v>
      </c>
    </row>
    <row r="305" spans="1:3" ht="16.5" customHeight="1">
      <c r="A305" s="50"/>
      <c r="B305" s="52" t="s">
        <v>404</v>
      </c>
      <c r="C305" s="51">
        <v>29018.44</v>
      </c>
    </row>
    <row r="306" spans="1:3" ht="16.5" customHeight="1">
      <c r="A306" s="50"/>
      <c r="B306" s="52" t="s">
        <v>405</v>
      </c>
      <c r="C306" s="51">
        <v>29018.44</v>
      </c>
    </row>
    <row r="307" spans="1:3" ht="16.5" customHeight="1">
      <c r="A307" s="50"/>
      <c r="B307" s="52"/>
      <c r="C307" s="51"/>
    </row>
    <row r="308" spans="1:3" ht="16.5" customHeight="1">
      <c r="A308" s="50"/>
      <c r="B308" s="52"/>
      <c r="C308" s="51"/>
    </row>
    <row r="309" spans="1:3" ht="16.5" customHeight="1">
      <c r="A309" s="50" t="s">
        <v>516</v>
      </c>
      <c r="B309" s="87" t="s">
        <v>408</v>
      </c>
      <c r="C309" s="51">
        <v>16467.95</v>
      </c>
    </row>
    <row r="310" spans="1:3" ht="16.5" customHeight="1">
      <c r="A310" s="50"/>
      <c r="B310" s="52" t="s">
        <v>409</v>
      </c>
      <c r="C310" s="51">
        <v>7994.03</v>
      </c>
    </row>
    <row r="311" spans="1:3" ht="16.5" customHeight="1">
      <c r="A311" s="50"/>
      <c r="B311" s="52" t="s">
        <v>150</v>
      </c>
      <c r="C311" s="51">
        <v>2698.28</v>
      </c>
    </row>
    <row r="312" spans="1:3" ht="16.5" customHeight="1">
      <c r="A312" s="50"/>
      <c r="B312" s="52" t="s">
        <v>151</v>
      </c>
      <c r="C312" s="51">
        <v>5</v>
      </c>
    </row>
    <row r="313" spans="1:3" ht="16.5" customHeight="1">
      <c r="A313" s="50"/>
      <c r="B313" s="52" t="s">
        <v>154</v>
      </c>
      <c r="C313" s="51">
        <v>408.85</v>
      </c>
    </row>
    <row r="314" spans="1:3" ht="16.5" customHeight="1">
      <c r="A314" s="50"/>
      <c r="B314" s="52" t="s">
        <v>410</v>
      </c>
      <c r="C314" s="51">
        <v>238.6</v>
      </c>
    </row>
    <row r="315" spans="1:3" ht="16.5" customHeight="1">
      <c r="A315" s="50"/>
      <c r="B315" s="52" t="s">
        <v>411</v>
      </c>
      <c r="C315" s="51">
        <v>459.1</v>
      </c>
    </row>
    <row r="316" spans="1:3" ht="16.5" customHeight="1">
      <c r="A316" s="50"/>
      <c r="B316" s="52" t="s">
        <v>412</v>
      </c>
      <c r="C316" s="51">
        <v>78</v>
      </c>
    </row>
    <row r="317" spans="1:3" ht="16.5" customHeight="1">
      <c r="A317" s="50"/>
      <c r="B317" s="52" t="s">
        <v>517</v>
      </c>
      <c r="C317" s="51">
        <v>30</v>
      </c>
    </row>
    <row r="318" spans="1:3" ht="16.5" customHeight="1">
      <c r="A318" s="50"/>
      <c r="B318" s="52"/>
      <c r="C318" s="51"/>
    </row>
    <row r="319" spans="1:3" ht="16.5" customHeight="1">
      <c r="A319" s="50"/>
      <c r="B319" s="52" t="s">
        <v>413</v>
      </c>
      <c r="C319" s="51">
        <v>50</v>
      </c>
    </row>
    <row r="320" spans="1:3" ht="16.5" customHeight="1">
      <c r="A320" s="50"/>
      <c r="B320" s="52" t="s">
        <v>518</v>
      </c>
      <c r="C320" s="51">
        <v>200</v>
      </c>
    </row>
    <row r="321" spans="1:3" ht="16.5" customHeight="1">
      <c r="A321" s="50"/>
      <c r="B321" s="52" t="s">
        <v>414</v>
      </c>
      <c r="C321" s="51">
        <v>774</v>
      </c>
    </row>
    <row r="322" spans="1:3" ht="16.5" customHeight="1">
      <c r="A322" s="50"/>
      <c r="B322" s="52" t="s">
        <v>415</v>
      </c>
      <c r="C322" s="51">
        <v>1120</v>
      </c>
    </row>
    <row r="323" spans="1:3" ht="16.5" customHeight="1">
      <c r="A323" s="50"/>
      <c r="B323" s="52" t="s">
        <v>416</v>
      </c>
      <c r="C323" s="51">
        <v>500</v>
      </c>
    </row>
    <row r="324" spans="1:3" ht="16.5" customHeight="1">
      <c r="A324" s="50"/>
      <c r="B324" s="52" t="s">
        <v>417</v>
      </c>
      <c r="C324" s="51">
        <v>92</v>
      </c>
    </row>
    <row r="325" spans="1:3" ht="16.5" customHeight="1">
      <c r="A325" s="50"/>
      <c r="B325" s="52" t="s">
        <v>418</v>
      </c>
      <c r="C325" s="51">
        <v>30</v>
      </c>
    </row>
    <row r="326" spans="1:3" ht="16.5" customHeight="1">
      <c r="A326" s="50"/>
      <c r="B326" s="52" t="s">
        <v>421</v>
      </c>
      <c r="C326" s="51">
        <v>1310.2</v>
      </c>
    </row>
    <row r="327" spans="1:3" ht="16.5" customHeight="1">
      <c r="A327" s="50"/>
      <c r="B327" s="52" t="s">
        <v>422</v>
      </c>
      <c r="C327" s="51">
        <v>914.2</v>
      </c>
    </row>
    <row r="328" spans="1:3" ht="16.5" customHeight="1">
      <c r="A328" s="50"/>
      <c r="B328" s="52" t="s">
        <v>423</v>
      </c>
      <c r="C328" s="51">
        <v>864.2</v>
      </c>
    </row>
    <row r="329" spans="1:3" ht="16.5" customHeight="1">
      <c r="A329" s="50"/>
      <c r="B329" s="52" t="s">
        <v>519</v>
      </c>
      <c r="C329" s="51">
        <v>50</v>
      </c>
    </row>
    <row r="330" spans="1:3" ht="16.5" customHeight="1">
      <c r="A330" s="50"/>
      <c r="B330" s="52"/>
      <c r="C330" s="51"/>
    </row>
    <row r="331" spans="1:3" ht="16.5" customHeight="1">
      <c r="A331" s="50"/>
      <c r="B331" s="52"/>
      <c r="C331" s="51"/>
    </row>
    <row r="332" spans="1:3" ht="16.5" customHeight="1">
      <c r="A332" s="50"/>
      <c r="B332" s="52"/>
      <c r="C332" s="51"/>
    </row>
    <row r="333" spans="1:3" ht="16.5" customHeight="1">
      <c r="A333" s="50"/>
      <c r="B333" s="52" t="s">
        <v>428</v>
      </c>
      <c r="C333" s="51">
        <v>3100.7200000000003</v>
      </c>
    </row>
    <row r="334" spans="1:3" ht="16.5" customHeight="1">
      <c r="A334" s="50"/>
      <c r="B334" s="52" t="s">
        <v>429</v>
      </c>
      <c r="C334" s="51">
        <v>615</v>
      </c>
    </row>
    <row r="335" spans="1:3" ht="16.5" customHeight="1">
      <c r="A335" s="50"/>
      <c r="B335" s="52"/>
      <c r="C335" s="51"/>
    </row>
    <row r="336" spans="1:3" ht="16.5" customHeight="1">
      <c r="A336" s="50"/>
      <c r="B336" s="52" t="s">
        <v>431</v>
      </c>
      <c r="C336" s="51">
        <v>1520</v>
      </c>
    </row>
    <row r="337" spans="1:3" ht="16.5" customHeight="1">
      <c r="A337" s="50"/>
      <c r="B337" s="52" t="s">
        <v>520</v>
      </c>
      <c r="C337" s="51">
        <v>300</v>
      </c>
    </row>
    <row r="338" spans="1:3" ht="16.5" customHeight="1">
      <c r="A338" s="54"/>
      <c r="B338" s="63" t="s">
        <v>521</v>
      </c>
      <c r="C338" s="56">
        <v>100</v>
      </c>
    </row>
    <row r="339" spans="1:3" ht="16.5" customHeight="1">
      <c r="A339" s="50"/>
      <c r="B339" s="52" t="s">
        <v>522</v>
      </c>
      <c r="C339" s="51">
        <v>60</v>
      </c>
    </row>
    <row r="340" spans="1:3" ht="16.5" customHeight="1">
      <c r="A340" s="50"/>
      <c r="B340" s="52" t="s">
        <v>523</v>
      </c>
      <c r="C340" s="51">
        <v>24</v>
      </c>
    </row>
    <row r="341" spans="1:3" ht="16.5" customHeight="1">
      <c r="A341" s="50"/>
      <c r="B341" s="88" t="s">
        <v>432</v>
      </c>
      <c r="C341" s="51">
        <v>290.92</v>
      </c>
    </row>
    <row r="342" spans="1:3" ht="16.5" customHeight="1">
      <c r="A342" s="50"/>
      <c r="B342" s="52" t="s">
        <v>524</v>
      </c>
      <c r="C342" s="51">
        <v>8</v>
      </c>
    </row>
    <row r="343" spans="1:3" ht="16.5" customHeight="1">
      <c r="A343" s="50"/>
      <c r="B343" s="52" t="s">
        <v>434</v>
      </c>
      <c r="C343" s="51">
        <v>182.8</v>
      </c>
    </row>
    <row r="344" spans="1:3" ht="16.5" customHeight="1">
      <c r="A344" s="50"/>
      <c r="B344" s="52" t="s">
        <v>435</v>
      </c>
      <c r="C344" s="51">
        <v>200</v>
      </c>
    </row>
    <row r="345" spans="1:3" ht="16.5" customHeight="1">
      <c r="A345" s="50"/>
      <c r="B345" s="52"/>
      <c r="C345" s="51"/>
    </row>
    <row r="346" spans="1:3" ht="16.5" customHeight="1">
      <c r="A346" s="54"/>
      <c r="B346" s="64" t="s">
        <v>437</v>
      </c>
      <c r="C346" s="56">
        <v>200</v>
      </c>
    </row>
    <row r="347" spans="1:3" ht="16.5" customHeight="1">
      <c r="A347" s="54"/>
      <c r="B347" s="64"/>
      <c r="C347" s="56"/>
    </row>
    <row r="348" spans="1:3" ht="16.5" customHeight="1">
      <c r="A348" s="54"/>
      <c r="B348" s="64"/>
      <c r="C348" s="56"/>
    </row>
    <row r="349" spans="1:3" ht="16.5" customHeight="1">
      <c r="A349" s="54"/>
      <c r="B349" s="64" t="s">
        <v>442</v>
      </c>
      <c r="C349" s="56">
        <v>1074</v>
      </c>
    </row>
    <row r="350" spans="1:3" ht="16.5" customHeight="1">
      <c r="A350" s="50"/>
      <c r="B350" s="52" t="s">
        <v>443</v>
      </c>
      <c r="C350" s="51">
        <v>1074</v>
      </c>
    </row>
    <row r="351" spans="1:3" ht="16.5" customHeight="1">
      <c r="A351" s="54"/>
      <c r="B351" s="64" t="s">
        <v>445</v>
      </c>
      <c r="C351" s="56">
        <v>3185</v>
      </c>
    </row>
    <row r="352" spans="1:3" ht="16.5" customHeight="1">
      <c r="A352" s="50"/>
      <c r="B352" s="52" t="s">
        <v>446</v>
      </c>
      <c r="C352" s="51">
        <v>3185</v>
      </c>
    </row>
    <row r="353" spans="1:3" ht="16.5" customHeight="1">
      <c r="A353" s="54" t="s">
        <v>525</v>
      </c>
      <c r="B353" s="65" t="s">
        <v>447</v>
      </c>
      <c r="C353" s="56">
        <v>6242.54</v>
      </c>
    </row>
    <row r="354" spans="1:3" ht="16.5" customHeight="1">
      <c r="A354" s="50"/>
      <c r="B354" s="52" t="s">
        <v>448</v>
      </c>
      <c r="C354" s="51">
        <v>6242.54</v>
      </c>
    </row>
    <row r="355" spans="1:3" ht="16.5" customHeight="1">
      <c r="A355" s="54"/>
      <c r="B355" s="64" t="s">
        <v>150</v>
      </c>
      <c r="C355" s="56">
        <v>312.29000000000002</v>
      </c>
    </row>
    <row r="356" spans="1:3" ht="16.5" customHeight="1">
      <c r="A356" s="50"/>
      <c r="B356" s="52" t="s">
        <v>526</v>
      </c>
      <c r="C356" s="51">
        <v>564</v>
      </c>
    </row>
    <row r="357" spans="1:3" ht="16.5" customHeight="1">
      <c r="A357" s="54"/>
      <c r="B357" s="64" t="s">
        <v>449</v>
      </c>
      <c r="C357" s="56">
        <v>3176</v>
      </c>
    </row>
    <row r="358" spans="1:3" ht="16.5" customHeight="1">
      <c r="A358" s="50"/>
      <c r="B358" s="52" t="s">
        <v>450</v>
      </c>
      <c r="C358" s="51">
        <v>659.5</v>
      </c>
    </row>
    <row r="359" spans="1:3" ht="16.5" customHeight="1">
      <c r="A359" s="54"/>
      <c r="B359" s="64" t="s">
        <v>452</v>
      </c>
      <c r="C359" s="56">
        <v>1530.75</v>
      </c>
    </row>
    <row r="360" spans="1:3" ht="16.5" customHeight="1">
      <c r="A360" s="50" t="s">
        <v>527</v>
      </c>
      <c r="B360" s="87" t="s">
        <v>457</v>
      </c>
      <c r="C360" s="51">
        <v>5987.09</v>
      </c>
    </row>
    <row r="361" spans="1:3" ht="16.5" customHeight="1">
      <c r="A361" s="54"/>
      <c r="B361" s="64" t="s">
        <v>528</v>
      </c>
      <c r="C361" s="56">
        <v>130</v>
      </c>
    </row>
    <row r="362" spans="1:3" ht="16.5" customHeight="1">
      <c r="A362" s="50"/>
      <c r="B362" s="52" t="s">
        <v>529</v>
      </c>
      <c r="C362" s="51">
        <v>130</v>
      </c>
    </row>
    <row r="363" spans="1:3" ht="16.5" customHeight="1">
      <c r="A363" s="54"/>
      <c r="B363" s="64" t="s">
        <v>530</v>
      </c>
      <c r="C363" s="56">
        <v>4158</v>
      </c>
    </row>
    <row r="364" spans="1:3" ht="16.5" customHeight="1">
      <c r="A364" s="50"/>
      <c r="B364" s="52" t="s">
        <v>150</v>
      </c>
      <c r="C364" s="51">
        <v>10</v>
      </c>
    </row>
    <row r="365" spans="1:3" ht="16.5" customHeight="1">
      <c r="A365" s="54"/>
      <c r="B365" s="64" t="s">
        <v>151</v>
      </c>
      <c r="C365" s="56">
        <v>278</v>
      </c>
    </row>
    <row r="366" spans="1:3" ht="16.5" customHeight="1">
      <c r="A366" s="50"/>
      <c r="B366" s="52" t="s">
        <v>531</v>
      </c>
      <c r="C366" s="51">
        <v>3870</v>
      </c>
    </row>
    <row r="367" spans="1:3" ht="16.5" customHeight="1">
      <c r="A367" s="54"/>
      <c r="B367" s="64" t="s">
        <v>458</v>
      </c>
      <c r="C367" s="56">
        <v>1599.09</v>
      </c>
    </row>
    <row r="368" spans="1:3" ht="16.5" customHeight="1">
      <c r="A368" s="50"/>
      <c r="B368" s="52" t="s">
        <v>150</v>
      </c>
      <c r="C368" s="51">
        <v>868.78</v>
      </c>
    </row>
    <row r="369" spans="1:3" ht="16.5" customHeight="1">
      <c r="A369" s="54"/>
      <c r="B369" s="64" t="s">
        <v>151</v>
      </c>
      <c r="C369" s="56">
        <v>704.76</v>
      </c>
    </row>
    <row r="370" spans="1:3" ht="16.5" customHeight="1">
      <c r="A370" s="50"/>
      <c r="B370" s="52" t="s">
        <v>460</v>
      </c>
      <c r="C370" s="51">
        <v>25.55</v>
      </c>
    </row>
    <row r="371" spans="1:3" ht="16.5" customHeight="1">
      <c r="A371" s="54"/>
      <c r="B371" s="64" t="s">
        <v>461</v>
      </c>
      <c r="C371" s="56">
        <v>100</v>
      </c>
    </row>
    <row r="372" spans="1:3" ht="16.5" customHeight="1">
      <c r="A372" s="50"/>
      <c r="B372" s="52" t="s">
        <v>463</v>
      </c>
      <c r="C372" s="51">
        <v>100</v>
      </c>
    </row>
    <row r="373" spans="1:3" ht="16.5" customHeight="1">
      <c r="A373" s="50"/>
      <c r="B373" s="52"/>
      <c r="C373" s="51"/>
    </row>
    <row r="374" spans="1:3" ht="16.5" customHeight="1">
      <c r="A374" s="50"/>
      <c r="B374" s="52"/>
      <c r="C374" s="51"/>
    </row>
    <row r="375" spans="1:3" ht="16.5" customHeight="1">
      <c r="A375" s="54" t="s">
        <v>532</v>
      </c>
      <c r="B375" s="65" t="s">
        <v>466</v>
      </c>
      <c r="C375" s="56">
        <v>443</v>
      </c>
    </row>
    <row r="376" spans="1:3" ht="16.5" customHeight="1">
      <c r="A376" s="50"/>
      <c r="B376" s="52" t="s">
        <v>467</v>
      </c>
      <c r="C376" s="51">
        <v>18</v>
      </c>
    </row>
    <row r="377" spans="1:3" ht="16.5" customHeight="1">
      <c r="A377" s="54"/>
      <c r="B377" s="64" t="s">
        <v>150</v>
      </c>
      <c r="C377" s="56">
        <v>10</v>
      </c>
    </row>
    <row r="378" spans="1:3" ht="16.5" customHeight="1">
      <c r="A378" s="50"/>
      <c r="B378" s="52" t="s">
        <v>151</v>
      </c>
      <c r="C378" s="51">
        <v>8</v>
      </c>
    </row>
    <row r="379" spans="1:3" ht="16.5" customHeight="1">
      <c r="A379" s="50"/>
      <c r="B379" s="52"/>
      <c r="C379" s="51"/>
    </row>
    <row r="380" spans="1:3" ht="16.5" customHeight="1">
      <c r="A380" s="54"/>
      <c r="B380" s="64" t="s">
        <v>469</v>
      </c>
      <c r="C380" s="56">
        <v>425</v>
      </c>
    </row>
    <row r="381" spans="1:3" ht="16.5" customHeight="1">
      <c r="A381" s="50"/>
      <c r="B381" s="52" t="s">
        <v>151</v>
      </c>
      <c r="C381" s="51">
        <v>425</v>
      </c>
    </row>
    <row r="382" spans="1:3" ht="16.5" customHeight="1">
      <c r="A382" s="50"/>
      <c r="B382" s="52"/>
      <c r="C382" s="51"/>
    </row>
    <row r="383" spans="1:3" ht="16.5" customHeight="1">
      <c r="A383" s="50"/>
      <c r="B383" s="52"/>
      <c r="C383" s="51"/>
    </row>
    <row r="384" spans="1:3" ht="16.5" customHeight="1">
      <c r="A384" s="50"/>
      <c r="B384" s="52"/>
      <c r="C384" s="51"/>
    </row>
    <row r="385" spans="1:3" ht="16.5" customHeight="1">
      <c r="A385" s="50"/>
      <c r="B385" s="52"/>
      <c r="C385" s="51"/>
    </row>
    <row r="386" spans="1:3" ht="16.5" customHeight="1">
      <c r="A386" s="50"/>
      <c r="B386" s="52"/>
      <c r="C386" s="51"/>
    </row>
    <row r="387" spans="1:3" ht="16.5" customHeight="1">
      <c r="A387" s="50"/>
      <c r="B387" s="52"/>
      <c r="C387" s="51"/>
    </row>
    <row r="388" spans="1:3" ht="16.5" customHeight="1">
      <c r="A388" s="54" t="s">
        <v>533</v>
      </c>
      <c r="B388" s="65" t="s">
        <v>478</v>
      </c>
      <c r="C388" s="56">
        <v>3881.3500000000004</v>
      </c>
    </row>
    <row r="389" spans="1:3" ht="16.5" customHeight="1">
      <c r="A389" s="50"/>
      <c r="B389" s="52" t="s">
        <v>479</v>
      </c>
      <c r="C389" s="51">
        <v>3881.3500000000004</v>
      </c>
    </row>
    <row r="390" spans="1:3" ht="16.5" customHeight="1">
      <c r="A390" s="54"/>
      <c r="B390" s="64" t="s">
        <v>150</v>
      </c>
      <c r="C390" s="56">
        <v>1212.3</v>
      </c>
    </row>
    <row r="391" spans="1:3" ht="16.5" customHeight="1">
      <c r="A391" s="50"/>
      <c r="B391" s="52" t="s">
        <v>151</v>
      </c>
      <c r="C391" s="51">
        <v>358.5</v>
      </c>
    </row>
    <row r="392" spans="1:3" ht="16.5" customHeight="1">
      <c r="A392" s="54"/>
      <c r="B392" s="64" t="s">
        <v>480</v>
      </c>
      <c r="C392" s="56">
        <v>15</v>
      </c>
    </row>
    <row r="393" spans="1:3" ht="16.5" customHeight="1">
      <c r="A393" s="50"/>
      <c r="B393" s="52" t="s">
        <v>534</v>
      </c>
      <c r="C393" s="51">
        <v>30</v>
      </c>
    </row>
    <row r="394" spans="1:3" ht="16.5" customHeight="1">
      <c r="A394" s="54"/>
      <c r="B394" s="64" t="s">
        <v>481</v>
      </c>
      <c r="C394" s="56">
        <v>720</v>
      </c>
    </row>
    <row r="395" spans="1:3" ht="16.5" customHeight="1">
      <c r="A395" s="50"/>
      <c r="B395" s="52" t="s">
        <v>154</v>
      </c>
      <c r="C395" s="51">
        <v>1317.55</v>
      </c>
    </row>
    <row r="396" spans="1:3" ht="16.5" customHeight="1">
      <c r="A396" s="54"/>
      <c r="B396" s="64" t="s">
        <v>535</v>
      </c>
      <c r="C396" s="56">
        <v>228</v>
      </c>
    </row>
    <row r="397" spans="1:3" ht="16.5" customHeight="1">
      <c r="A397" s="54"/>
      <c r="B397" s="64"/>
      <c r="C397" s="56"/>
    </row>
    <row r="398" spans="1:3" ht="16.5" customHeight="1">
      <c r="A398" s="54"/>
      <c r="B398" s="64"/>
      <c r="C398" s="56"/>
    </row>
    <row r="399" spans="1:3" ht="16.5" customHeight="1">
      <c r="A399" s="54"/>
      <c r="B399" s="64"/>
      <c r="C399" s="56"/>
    </row>
    <row r="400" spans="1:3" ht="16.5" customHeight="1">
      <c r="A400" s="54"/>
      <c r="B400" s="64"/>
      <c r="C400" s="56"/>
    </row>
    <row r="401" spans="1:3" ht="16.5" customHeight="1">
      <c r="A401" s="54"/>
      <c r="B401" s="64"/>
      <c r="C401" s="56"/>
    </row>
    <row r="402" spans="1:3" ht="16.5" customHeight="1">
      <c r="A402" s="54"/>
      <c r="B402" s="64"/>
      <c r="C402" s="56"/>
    </row>
    <row r="403" spans="1:3" ht="16.5" customHeight="1">
      <c r="A403" s="50" t="s">
        <v>536</v>
      </c>
      <c r="B403" s="87" t="s">
        <v>483</v>
      </c>
      <c r="C403" s="51">
        <v>63386</v>
      </c>
    </row>
    <row r="404" spans="1:3" ht="16.5" customHeight="1">
      <c r="A404" s="50"/>
      <c r="B404" s="87"/>
      <c r="C404" s="51"/>
    </row>
    <row r="405" spans="1:3" ht="16.5" customHeight="1">
      <c r="A405" s="50"/>
      <c r="B405" s="87"/>
      <c r="C405" s="51"/>
    </row>
    <row r="406" spans="1:3" ht="16.5" customHeight="1">
      <c r="A406" s="54"/>
      <c r="B406" s="64" t="s">
        <v>487</v>
      </c>
      <c r="C406" s="56">
        <v>63389</v>
      </c>
    </row>
    <row r="407" spans="1:3" ht="16.5" customHeight="1">
      <c r="A407" s="50"/>
      <c r="B407" s="52" t="s">
        <v>488</v>
      </c>
      <c r="C407" s="51">
        <v>63277</v>
      </c>
    </row>
    <row r="408" spans="1:3" ht="16.5" customHeight="1">
      <c r="A408" s="54"/>
      <c r="B408" s="64" t="s">
        <v>544</v>
      </c>
      <c r="C408" s="56">
        <v>108.11</v>
      </c>
    </row>
    <row r="409" spans="1:3" ht="16.5" customHeight="1">
      <c r="A409" s="54"/>
      <c r="B409" s="64"/>
      <c r="C409" s="56"/>
    </row>
    <row r="410" spans="1:3" ht="16.5" customHeight="1">
      <c r="A410" s="54"/>
      <c r="B410" s="64"/>
      <c r="C410" s="56"/>
    </row>
    <row r="411" spans="1:3" ht="16.5" customHeight="1">
      <c r="A411" s="54"/>
      <c r="B411" s="64"/>
      <c r="C411" s="56"/>
    </row>
    <row r="412" spans="1:3" ht="16.5" customHeight="1">
      <c r="A412" s="50" t="s">
        <v>537</v>
      </c>
      <c r="B412" s="87" t="s">
        <v>538</v>
      </c>
      <c r="C412" s="51">
        <f>29500+8000-27500</f>
        <v>10000</v>
      </c>
    </row>
    <row r="413" spans="1:3" ht="16.5" customHeight="1">
      <c r="A413" s="54" t="s">
        <v>539</v>
      </c>
      <c r="B413" s="65" t="s">
        <v>490</v>
      </c>
      <c r="C413" s="56">
        <f>13600+27500</f>
        <v>41100</v>
      </c>
    </row>
    <row r="414" spans="1:3" ht="16.5" customHeight="1">
      <c r="A414" s="50"/>
      <c r="B414" s="52" t="s">
        <v>491</v>
      </c>
      <c r="C414" s="51">
        <f>13600+27500</f>
        <v>41100</v>
      </c>
    </row>
    <row r="415" spans="1:3" ht="16.5" customHeight="1">
      <c r="A415" s="54"/>
      <c r="B415" s="64" t="s">
        <v>492</v>
      </c>
      <c r="C415" s="56">
        <f>13600+27500</f>
        <v>41100</v>
      </c>
    </row>
    <row r="416" spans="1:3" ht="16.5" customHeight="1">
      <c r="A416" s="50" t="s">
        <v>540</v>
      </c>
      <c r="B416" s="87" t="s">
        <v>493</v>
      </c>
      <c r="C416" s="51">
        <v>28500</v>
      </c>
    </row>
    <row r="417" spans="1:3" ht="16.5" customHeight="1">
      <c r="A417" s="54"/>
      <c r="B417" s="64" t="s">
        <v>494</v>
      </c>
      <c r="C417" s="56">
        <v>28500</v>
      </c>
    </row>
    <row r="418" spans="1:3" ht="16.5" customHeight="1">
      <c r="A418" s="50"/>
      <c r="B418" s="52" t="s">
        <v>9</v>
      </c>
      <c r="C418" s="51">
        <v>28500</v>
      </c>
    </row>
    <row r="419" spans="1:3" ht="16.5" customHeight="1">
      <c r="A419" s="54" t="s">
        <v>543</v>
      </c>
      <c r="B419" s="65" t="s">
        <v>10</v>
      </c>
      <c r="C419" s="56">
        <v>69770</v>
      </c>
    </row>
    <row r="420" spans="1:3" ht="16.5" customHeight="1">
      <c r="A420" s="349" t="s">
        <v>645</v>
      </c>
      <c r="B420" s="350"/>
      <c r="C420" s="99">
        <f>C5+C105+C108+C127+C150+C164+C186+C252+C287+C295+C309+C353+C360+C375+C388+C403+C412+C413+C416+C419</f>
        <v>652099.86</v>
      </c>
    </row>
  </sheetData>
  <mergeCells count="4">
    <mergeCell ref="A1:C1"/>
    <mergeCell ref="A2:C2"/>
    <mergeCell ref="A3:C3"/>
    <mergeCell ref="A420:B42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9"/>
  <sheetViews>
    <sheetView topLeftCell="A13" workbookViewId="0">
      <selection activeCell="C25" sqref="C25"/>
    </sheetView>
  </sheetViews>
  <sheetFormatPr defaultRowHeight="13.5"/>
  <cols>
    <col min="1" max="1" width="15.625" style="40" customWidth="1"/>
    <col min="2" max="2" width="46.75" style="40" customWidth="1"/>
    <col min="3" max="3" width="24.25" style="40" customWidth="1"/>
    <col min="4" max="16384" width="9" style="40"/>
  </cols>
  <sheetData>
    <row r="1" spans="1:3" ht="33.75" customHeight="1">
      <c r="A1" s="347" t="s">
        <v>784</v>
      </c>
      <c r="B1" s="347"/>
      <c r="C1" s="347"/>
    </row>
    <row r="2" spans="1:3" ht="15.75" customHeight="1">
      <c r="A2" s="67"/>
      <c r="B2" s="67"/>
      <c r="C2" s="67"/>
    </row>
    <row r="3" spans="1:3">
      <c r="C3" s="68" t="s">
        <v>1</v>
      </c>
    </row>
    <row r="4" spans="1:3" s="74" customFormat="1" ht="23.25" customHeight="1">
      <c r="A4" s="73" t="s">
        <v>51</v>
      </c>
      <c r="B4" s="73" t="s">
        <v>52</v>
      </c>
      <c r="C4" s="73" t="s">
        <v>53</v>
      </c>
    </row>
    <row r="5" spans="1:3" s="74" customFormat="1" ht="23.25" customHeight="1">
      <c r="A5" s="75" t="s">
        <v>11</v>
      </c>
      <c r="B5" s="76" t="s">
        <v>12</v>
      </c>
      <c r="C5" s="77">
        <v>214834.88</v>
      </c>
    </row>
    <row r="6" spans="1:3" s="74" customFormat="1" ht="23.25" customHeight="1">
      <c r="A6" s="76" t="s">
        <v>13</v>
      </c>
      <c r="B6" s="76" t="s">
        <v>14</v>
      </c>
      <c r="C6" s="77">
        <v>21437.58</v>
      </c>
    </row>
    <row r="7" spans="1:3" s="74" customFormat="1" ht="23.25" customHeight="1">
      <c r="A7" s="76" t="s">
        <v>15</v>
      </c>
      <c r="B7" s="76" t="s">
        <v>16</v>
      </c>
      <c r="C7" s="77">
        <v>54573.729999999996</v>
      </c>
    </row>
    <row r="8" spans="1:3" s="74" customFormat="1" ht="23.25" customHeight="1">
      <c r="A8" s="76" t="s">
        <v>17</v>
      </c>
      <c r="B8" s="76" t="s">
        <v>18</v>
      </c>
      <c r="C8" s="77">
        <v>25469.759999999998</v>
      </c>
    </row>
    <row r="9" spans="1:3" s="74" customFormat="1" ht="23.25" customHeight="1">
      <c r="A9" s="76" t="s">
        <v>19</v>
      </c>
      <c r="B9" s="76" t="s">
        <v>20</v>
      </c>
      <c r="C9" s="77">
        <v>17481.939999999999</v>
      </c>
    </row>
    <row r="10" spans="1:3" s="74" customFormat="1" ht="23.25" customHeight="1">
      <c r="A10" s="76" t="s">
        <v>21</v>
      </c>
      <c r="B10" s="76" t="s">
        <v>22</v>
      </c>
      <c r="C10" s="77">
        <v>12120.2</v>
      </c>
    </row>
    <row r="11" spans="1:3" s="74" customFormat="1" ht="23.25" customHeight="1">
      <c r="A11" s="76" t="s">
        <v>23</v>
      </c>
      <c r="B11" s="76" t="s">
        <v>24</v>
      </c>
      <c r="C11" s="77">
        <v>4750.74</v>
      </c>
    </row>
    <row r="12" spans="1:3" s="74" customFormat="1" ht="23.25" customHeight="1">
      <c r="A12" s="76" t="s">
        <v>495</v>
      </c>
      <c r="B12" s="76" t="s">
        <v>496</v>
      </c>
      <c r="C12" s="77">
        <v>4918.08</v>
      </c>
    </row>
    <row r="13" spans="1:3" s="74" customFormat="1" ht="23.25" customHeight="1">
      <c r="A13" s="76" t="s">
        <v>497</v>
      </c>
      <c r="B13" s="76" t="s">
        <v>498</v>
      </c>
      <c r="C13" s="77">
        <v>1446.64</v>
      </c>
    </row>
    <row r="14" spans="1:3" s="74" customFormat="1" ht="23.25" customHeight="1">
      <c r="A14" s="76" t="s">
        <v>499</v>
      </c>
      <c r="B14" s="76" t="s">
        <v>500</v>
      </c>
      <c r="C14" s="77">
        <v>856.88</v>
      </c>
    </row>
    <row r="15" spans="1:3" s="74" customFormat="1" ht="23.25" customHeight="1">
      <c r="A15" s="76" t="s">
        <v>501</v>
      </c>
      <c r="B15" s="76" t="s">
        <v>47</v>
      </c>
      <c r="C15" s="77">
        <v>68624.44</v>
      </c>
    </row>
    <row r="16" spans="1:3" s="74" customFormat="1" ht="23.25" customHeight="1">
      <c r="A16" s="76" t="s">
        <v>25</v>
      </c>
      <c r="B16" s="76" t="s">
        <v>26</v>
      </c>
      <c r="C16" s="77">
        <v>3154.9</v>
      </c>
    </row>
    <row r="17" spans="1:3" s="74" customFormat="1" ht="23.25" customHeight="1">
      <c r="A17" s="75" t="s">
        <v>27</v>
      </c>
      <c r="B17" s="76" t="s">
        <v>28</v>
      </c>
      <c r="C17" s="77">
        <v>15906.5</v>
      </c>
    </row>
    <row r="18" spans="1:3" s="74" customFormat="1" ht="23.25" customHeight="1">
      <c r="A18" s="76" t="s">
        <v>29</v>
      </c>
      <c r="B18" s="76" t="s">
        <v>30</v>
      </c>
      <c r="C18" s="77">
        <v>12880.6</v>
      </c>
    </row>
    <row r="19" spans="1:3" s="74" customFormat="1" ht="23.25" customHeight="1">
      <c r="A19" s="76" t="s">
        <v>31</v>
      </c>
      <c r="B19" s="76" t="s">
        <v>32</v>
      </c>
      <c r="C19" s="77">
        <v>3003.49</v>
      </c>
    </row>
    <row r="20" spans="1:3" s="74" customFormat="1" ht="23.25" customHeight="1">
      <c r="A20" s="76" t="s">
        <v>33</v>
      </c>
      <c r="B20" s="76" t="s">
        <v>34</v>
      </c>
      <c r="C20" s="77">
        <v>23</v>
      </c>
    </row>
    <row r="21" spans="1:3" s="74" customFormat="1" ht="23.25" customHeight="1">
      <c r="A21" s="75" t="s">
        <v>35</v>
      </c>
      <c r="B21" s="76" t="s">
        <v>36</v>
      </c>
      <c r="C21" s="77">
        <v>4206.95</v>
      </c>
    </row>
    <row r="22" spans="1:3" s="74" customFormat="1" ht="23.25" customHeight="1">
      <c r="A22" s="76" t="s">
        <v>37</v>
      </c>
      <c r="B22" s="76" t="s">
        <v>38</v>
      </c>
      <c r="C22" s="77">
        <v>435.86</v>
      </c>
    </row>
    <row r="23" spans="1:3" s="74" customFormat="1" ht="23.25" customHeight="1">
      <c r="A23" s="76" t="s">
        <v>39</v>
      </c>
      <c r="B23" s="76" t="s">
        <v>40</v>
      </c>
      <c r="C23" s="77">
        <v>2262.29</v>
      </c>
    </row>
    <row r="24" spans="1:3" s="74" customFormat="1" ht="23.25" customHeight="1">
      <c r="A24" s="76" t="s">
        <v>41</v>
      </c>
      <c r="B24" s="76" t="s">
        <v>42</v>
      </c>
      <c r="C24" s="77">
        <v>9.14</v>
      </c>
    </row>
    <row r="25" spans="1:3" s="74" customFormat="1" ht="23.25" customHeight="1">
      <c r="A25" s="76" t="s">
        <v>43</v>
      </c>
      <c r="B25" s="76" t="s">
        <v>44</v>
      </c>
      <c r="C25" s="77">
        <v>18.38</v>
      </c>
    </row>
    <row r="26" spans="1:3" s="74" customFormat="1" ht="23.25" customHeight="1">
      <c r="A26" s="76" t="s">
        <v>502</v>
      </c>
      <c r="B26" s="76" t="s">
        <v>503</v>
      </c>
      <c r="C26" s="77">
        <v>540.35</v>
      </c>
    </row>
    <row r="27" spans="1:3" s="74" customFormat="1" ht="23.25" customHeight="1">
      <c r="A27" s="76" t="s">
        <v>45</v>
      </c>
      <c r="B27" s="76" t="s">
        <v>46</v>
      </c>
      <c r="C27" s="77">
        <v>10.16</v>
      </c>
    </row>
    <row r="28" spans="1:3" s="74" customFormat="1" ht="23.25" customHeight="1">
      <c r="A28" s="76" t="s">
        <v>48</v>
      </c>
      <c r="B28" s="76" t="s">
        <v>49</v>
      </c>
      <c r="C28" s="77">
        <v>930.77</v>
      </c>
    </row>
    <row r="29" spans="1:3" s="74" customFormat="1" ht="23.25" customHeight="1">
      <c r="A29" s="351" t="s">
        <v>50</v>
      </c>
      <c r="B29" s="352"/>
      <c r="C29" s="77">
        <f>SUM(C5,C17,C21)</f>
        <v>234948.33000000002</v>
      </c>
    </row>
  </sheetData>
  <mergeCells count="2">
    <mergeCell ref="A1:C1"/>
    <mergeCell ref="A29:B29"/>
  </mergeCells>
  <phoneticPr fontId="1" type="noConversion"/>
  <printOptions horizontalCentered="1"/>
  <pageMargins left="0.51181102362204722" right="0.51181102362204722" top="0.94488188976377963" bottom="0.55118110236220474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3"/>
  <sheetViews>
    <sheetView topLeftCell="A4" workbookViewId="0">
      <selection activeCell="E9" sqref="E9"/>
    </sheetView>
  </sheetViews>
  <sheetFormatPr defaultColWidth="19.375" defaultRowHeight="13.5"/>
  <cols>
    <col min="1" max="1" width="23.75" style="30" customWidth="1"/>
    <col min="2" max="3" width="23.5" style="30" customWidth="1"/>
    <col min="4" max="16384" width="19.375" style="30"/>
  </cols>
  <sheetData>
    <row r="1" spans="1:3" ht="39" customHeight="1">
      <c r="A1" s="342" t="s">
        <v>785</v>
      </c>
      <c r="B1" s="342"/>
      <c r="C1" s="342"/>
    </row>
    <row r="2" spans="1:3" ht="22.5">
      <c r="A2" s="31"/>
      <c r="B2" s="31"/>
      <c r="C2" s="31"/>
    </row>
    <row r="3" spans="1:3" ht="20.25" customHeight="1">
      <c r="A3" s="32" t="s">
        <v>85</v>
      </c>
      <c r="B3" s="33"/>
      <c r="C3" s="33" t="s">
        <v>589</v>
      </c>
    </row>
    <row r="4" spans="1:3" ht="34.5" customHeight="1">
      <c r="A4" s="3" t="s">
        <v>594</v>
      </c>
      <c r="B4" s="3" t="s">
        <v>3</v>
      </c>
      <c r="C4" s="34" t="s">
        <v>595</v>
      </c>
    </row>
    <row r="5" spans="1:3" ht="34.5" customHeight="1">
      <c r="A5" s="4" t="s">
        <v>597</v>
      </c>
      <c r="B5" s="4" t="s">
        <v>596</v>
      </c>
      <c r="C5" s="35">
        <v>5800</v>
      </c>
    </row>
    <row r="6" spans="1:3" ht="34.5" customHeight="1">
      <c r="A6" s="4" t="s">
        <v>598</v>
      </c>
      <c r="B6" s="4" t="s">
        <v>596</v>
      </c>
      <c r="C6" s="35">
        <v>4100</v>
      </c>
    </row>
    <row r="7" spans="1:3" ht="34.5" customHeight="1">
      <c r="A7" s="4" t="s">
        <v>599</v>
      </c>
      <c r="B7" s="4" t="s">
        <v>596</v>
      </c>
      <c r="C7" s="35">
        <v>14400</v>
      </c>
    </row>
    <row r="8" spans="1:3" ht="34.5" customHeight="1">
      <c r="A8" s="4" t="s">
        <v>600</v>
      </c>
      <c r="B8" s="4" t="s">
        <v>596</v>
      </c>
      <c r="C8" s="35">
        <v>10100</v>
      </c>
    </row>
    <row r="9" spans="1:3" ht="34.5" customHeight="1">
      <c r="A9" s="4" t="s">
        <v>601</v>
      </c>
      <c r="B9" s="4" t="s">
        <v>596</v>
      </c>
      <c r="C9" s="35">
        <v>9800</v>
      </c>
    </row>
    <row r="10" spans="1:3" ht="34.5" customHeight="1">
      <c r="A10" s="4" t="s">
        <v>602</v>
      </c>
      <c r="B10" s="4" t="s">
        <v>592</v>
      </c>
      <c r="C10" s="35">
        <v>18800</v>
      </c>
    </row>
    <row r="11" spans="1:3" ht="34.5" customHeight="1">
      <c r="A11" s="4" t="s">
        <v>603</v>
      </c>
      <c r="B11" s="4" t="s">
        <v>592</v>
      </c>
      <c r="C11" s="35">
        <v>23200</v>
      </c>
    </row>
    <row r="12" spans="1:3" ht="34.5" customHeight="1">
      <c r="A12" s="4" t="s">
        <v>604</v>
      </c>
      <c r="B12" s="4" t="s">
        <v>592</v>
      </c>
      <c r="C12" s="35">
        <v>20900</v>
      </c>
    </row>
    <row r="13" spans="1:3" ht="34.5" customHeight="1">
      <c r="A13" s="4" t="s">
        <v>605</v>
      </c>
      <c r="B13" s="4" t="s">
        <v>592</v>
      </c>
      <c r="C13" s="35">
        <v>32300</v>
      </c>
    </row>
    <row r="14" spans="1:3" ht="34.5" customHeight="1">
      <c r="A14" s="4"/>
      <c r="B14" s="2" t="s">
        <v>86</v>
      </c>
      <c r="C14" s="36">
        <f>SUM(C5:C13)</f>
        <v>139400</v>
      </c>
    </row>
    <row r="23" spans="1:1">
      <c r="A23" s="30" t="s">
        <v>780</v>
      </c>
    </row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B2" sqref="A1:B1048576"/>
    </sheetView>
  </sheetViews>
  <sheetFormatPr defaultRowHeight="13.5"/>
  <cols>
    <col min="1" max="1" width="31.25" customWidth="1"/>
    <col min="2" max="2" width="12.375" customWidth="1"/>
    <col min="3" max="3" width="30.125" customWidth="1"/>
    <col min="4" max="4" width="10.5" bestFit="1" customWidth="1"/>
  </cols>
  <sheetData>
    <row r="1" spans="1:4" ht="27">
      <c r="A1" s="345" t="s">
        <v>549</v>
      </c>
      <c r="B1" s="345"/>
      <c r="C1" s="345"/>
      <c r="D1" s="345"/>
    </row>
    <row r="2" spans="1:4">
      <c r="A2" s="1"/>
      <c r="B2" s="1"/>
      <c r="C2" s="1"/>
      <c r="D2" s="1"/>
    </row>
    <row r="3" spans="1:4" ht="20.25" customHeight="1">
      <c r="A3" s="1"/>
      <c r="B3" s="1"/>
      <c r="C3" s="19" t="s">
        <v>550</v>
      </c>
      <c r="D3" s="1"/>
    </row>
    <row r="4" spans="1:4" ht="31.5" customHeight="1">
      <c r="A4" s="69" t="s">
        <v>89</v>
      </c>
      <c r="B4" s="70" t="s">
        <v>87</v>
      </c>
      <c r="C4" s="69" t="s">
        <v>551</v>
      </c>
      <c r="D4" s="70" t="s">
        <v>87</v>
      </c>
    </row>
    <row r="5" spans="1:4" ht="31.5" customHeight="1">
      <c r="A5" s="71" t="s">
        <v>553</v>
      </c>
      <c r="B5" s="18">
        <v>606600</v>
      </c>
      <c r="C5" s="71" t="s">
        <v>560</v>
      </c>
      <c r="D5" s="18">
        <v>126000</v>
      </c>
    </row>
    <row r="6" spans="1:4" ht="31.5" customHeight="1">
      <c r="A6" s="71" t="s">
        <v>554</v>
      </c>
      <c r="B6" s="18">
        <v>35000</v>
      </c>
      <c r="C6" s="71" t="s">
        <v>561</v>
      </c>
      <c r="D6" s="18">
        <f>192000+350000+3000</f>
        <v>545000</v>
      </c>
    </row>
    <row r="7" spans="1:4" ht="31.5" customHeight="1">
      <c r="A7" s="71" t="s">
        <v>555</v>
      </c>
      <c r="B7" s="18">
        <v>800</v>
      </c>
      <c r="C7" s="71" t="s">
        <v>580</v>
      </c>
      <c r="D7" s="18">
        <v>600</v>
      </c>
    </row>
    <row r="8" spans="1:4" ht="31.5" customHeight="1">
      <c r="A8" s="71" t="s">
        <v>556</v>
      </c>
      <c r="B8" s="18">
        <v>1320</v>
      </c>
      <c r="C8" s="71" t="s">
        <v>563</v>
      </c>
      <c r="D8" s="18">
        <v>42000</v>
      </c>
    </row>
    <row r="9" spans="1:4" ht="31.5" customHeight="1">
      <c r="A9" s="71" t="s">
        <v>557</v>
      </c>
      <c r="B9" s="18">
        <v>7000</v>
      </c>
      <c r="C9" s="71" t="s">
        <v>564</v>
      </c>
      <c r="D9" s="18">
        <v>33000</v>
      </c>
    </row>
    <row r="10" spans="1:4" ht="31.5" customHeight="1">
      <c r="A10" s="71" t="s">
        <v>558</v>
      </c>
      <c r="B10" s="18"/>
      <c r="C10" s="71" t="s">
        <v>565</v>
      </c>
      <c r="D10" s="18">
        <v>28000</v>
      </c>
    </row>
    <row r="11" spans="1:4" ht="31.5" customHeight="1">
      <c r="A11" s="71" t="s">
        <v>559</v>
      </c>
      <c r="B11" s="18">
        <v>350000</v>
      </c>
      <c r="C11" s="71" t="s">
        <v>566</v>
      </c>
      <c r="D11" s="18">
        <v>35000</v>
      </c>
    </row>
    <row r="12" spans="1:4" ht="31.5" customHeight="1">
      <c r="A12" s="71"/>
      <c r="B12" s="18"/>
      <c r="C12" s="71" t="s">
        <v>581</v>
      </c>
      <c r="D12" s="18">
        <v>1800</v>
      </c>
    </row>
    <row r="13" spans="1:4" ht="31.5" customHeight="1">
      <c r="A13" s="71"/>
      <c r="B13" s="18"/>
      <c r="C13" s="71" t="s">
        <v>582</v>
      </c>
      <c r="D13" s="18">
        <v>7000</v>
      </c>
    </row>
    <row r="14" spans="1:4" ht="31.5" customHeight="1">
      <c r="A14" s="71"/>
      <c r="B14" s="18"/>
      <c r="C14" s="71" t="s">
        <v>583</v>
      </c>
      <c r="D14" s="18">
        <v>3300</v>
      </c>
    </row>
    <row r="15" spans="1:4" ht="31.5" customHeight="1">
      <c r="A15" s="71"/>
      <c r="B15" s="18"/>
      <c r="C15" s="71" t="s">
        <v>567</v>
      </c>
      <c r="D15" s="18">
        <f>50000</f>
        <v>50000</v>
      </c>
    </row>
    <row r="16" spans="1:4" ht="31.5" customHeight="1">
      <c r="A16" s="71"/>
      <c r="B16" s="18"/>
      <c r="C16" s="71" t="s">
        <v>568</v>
      </c>
      <c r="D16" s="18">
        <f>88200-3300</f>
        <v>84900</v>
      </c>
    </row>
    <row r="17" spans="1:4" ht="31.5" customHeight="1">
      <c r="A17" s="71"/>
      <c r="B17" s="18"/>
      <c r="C17" s="71" t="s">
        <v>569</v>
      </c>
      <c r="D17" s="18">
        <v>35000</v>
      </c>
    </row>
    <row r="18" spans="1:4" ht="31.5" customHeight="1">
      <c r="A18" s="71"/>
      <c r="B18" s="18"/>
      <c r="C18" s="71" t="s">
        <v>570</v>
      </c>
      <c r="D18" s="18">
        <v>800</v>
      </c>
    </row>
    <row r="19" spans="1:4" ht="31.5" customHeight="1">
      <c r="A19" s="71"/>
      <c r="B19" s="18"/>
      <c r="C19" s="71" t="s">
        <v>571</v>
      </c>
      <c r="D19" s="18">
        <v>7000</v>
      </c>
    </row>
    <row r="20" spans="1:4" ht="31.5" customHeight="1">
      <c r="A20" s="71"/>
      <c r="B20" s="18"/>
      <c r="C20" s="71" t="s">
        <v>572</v>
      </c>
      <c r="D20" s="18">
        <v>1320</v>
      </c>
    </row>
    <row r="21" spans="1:4" ht="31.5" customHeight="1">
      <c r="A21" s="71" t="s">
        <v>102</v>
      </c>
      <c r="B21" s="18">
        <f>SUM(B5:B12)</f>
        <v>1000720</v>
      </c>
      <c r="C21" s="18"/>
      <c r="D21" s="18">
        <f>SUM(D5:D20)</f>
        <v>1000720</v>
      </c>
    </row>
    <row r="23" spans="1:4">
      <c r="A23" t="s">
        <v>780</v>
      </c>
    </row>
  </sheetData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sqref="A1:D1"/>
    </sheetView>
  </sheetViews>
  <sheetFormatPr defaultRowHeight="13.5"/>
  <cols>
    <col min="1" max="1" width="31.5" customWidth="1"/>
    <col min="2" max="2" width="10.5" bestFit="1" customWidth="1"/>
    <col min="3" max="3" width="29.75" customWidth="1"/>
    <col min="4" max="4" width="10.5" bestFit="1" customWidth="1"/>
  </cols>
  <sheetData>
    <row r="1" spans="1:4" ht="27">
      <c r="A1" s="345" t="s">
        <v>579</v>
      </c>
      <c r="B1" s="345"/>
      <c r="C1" s="345"/>
      <c r="D1" s="345"/>
    </row>
    <row r="2" spans="1:4">
      <c r="A2" s="1"/>
      <c r="B2" s="1"/>
      <c r="C2" s="1"/>
      <c r="D2" s="1"/>
    </row>
    <row r="3" spans="1:4">
      <c r="A3" s="1"/>
      <c r="B3" s="1"/>
      <c r="C3" s="19" t="s">
        <v>550</v>
      </c>
      <c r="D3" s="1"/>
    </row>
    <row r="4" spans="1:4" ht="33.75" customHeight="1">
      <c r="A4" s="69" t="s">
        <v>89</v>
      </c>
      <c r="B4" s="70" t="s">
        <v>87</v>
      </c>
      <c r="C4" s="69" t="s">
        <v>551</v>
      </c>
      <c r="D4" s="70" t="s">
        <v>87</v>
      </c>
    </row>
    <row r="5" spans="1:4" ht="33.75" customHeight="1">
      <c r="A5" s="71" t="s">
        <v>553</v>
      </c>
      <c r="B5" s="18">
        <v>556600</v>
      </c>
      <c r="C5" s="71" t="s">
        <v>560</v>
      </c>
      <c r="D5" s="18">
        <v>126000</v>
      </c>
    </row>
    <row r="6" spans="1:4" ht="33.75" customHeight="1">
      <c r="A6" s="71" t="s">
        <v>554</v>
      </c>
      <c r="B6" s="18">
        <v>35000</v>
      </c>
      <c r="C6" s="71" t="s">
        <v>561</v>
      </c>
      <c r="D6" s="18">
        <f>192000+350000+3000</f>
        <v>545000</v>
      </c>
    </row>
    <row r="7" spans="1:4" ht="33.75" customHeight="1">
      <c r="A7" s="71" t="s">
        <v>555</v>
      </c>
      <c r="B7" s="18">
        <v>800</v>
      </c>
      <c r="C7" s="71" t="s">
        <v>580</v>
      </c>
      <c r="D7" s="18">
        <v>600</v>
      </c>
    </row>
    <row r="8" spans="1:4" ht="33.75" customHeight="1">
      <c r="A8" s="71" t="s">
        <v>556</v>
      </c>
      <c r="B8" s="18">
        <v>1320</v>
      </c>
      <c r="C8" s="71" t="s">
        <v>563</v>
      </c>
      <c r="D8" s="18">
        <v>42000</v>
      </c>
    </row>
    <row r="9" spans="1:4" ht="33.75" customHeight="1">
      <c r="A9" s="71" t="s">
        <v>557</v>
      </c>
      <c r="B9" s="18">
        <v>2100</v>
      </c>
      <c r="C9" s="71" t="s">
        <v>564</v>
      </c>
      <c r="D9" s="18">
        <v>33000</v>
      </c>
    </row>
    <row r="10" spans="1:4" ht="33.75" customHeight="1">
      <c r="A10" s="71" t="s">
        <v>558</v>
      </c>
      <c r="B10" s="18"/>
      <c r="C10" s="71" t="s">
        <v>565</v>
      </c>
      <c r="D10" s="18">
        <v>28000</v>
      </c>
    </row>
    <row r="11" spans="1:4" ht="33.75" customHeight="1">
      <c r="A11" s="71" t="s">
        <v>559</v>
      </c>
      <c r="B11" s="18">
        <v>350000</v>
      </c>
      <c r="C11" s="71" t="s">
        <v>566</v>
      </c>
      <c r="D11" s="18">
        <v>35000</v>
      </c>
    </row>
    <row r="12" spans="1:4" ht="33.75" customHeight="1">
      <c r="A12" s="71"/>
      <c r="B12" s="18"/>
      <c r="C12" s="71" t="s">
        <v>581</v>
      </c>
      <c r="D12" s="18">
        <v>1800</v>
      </c>
    </row>
    <row r="13" spans="1:4" ht="33.75" customHeight="1">
      <c r="A13" s="71"/>
      <c r="B13" s="18"/>
      <c r="C13" s="71" t="s">
        <v>582</v>
      </c>
      <c r="D13" s="18">
        <v>7000</v>
      </c>
    </row>
    <row r="14" spans="1:4" ht="33.75" customHeight="1">
      <c r="A14" s="71"/>
      <c r="B14" s="18"/>
      <c r="C14" s="71" t="s">
        <v>583</v>
      </c>
      <c r="D14" s="18">
        <v>3300</v>
      </c>
    </row>
    <row r="15" spans="1:4" ht="33.75" customHeight="1">
      <c r="A15" s="71"/>
      <c r="B15" s="18"/>
      <c r="C15" s="71" t="s">
        <v>568</v>
      </c>
      <c r="D15" s="18">
        <f>88200-3300</f>
        <v>84900</v>
      </c>
    </row>
    <row r="16" spans="1:4" ht="33.75" customHeight="1">
      <c r="A16" s="71"/>
      <c r="B16" s="18"/>
      <c r="C16" s="71" t="s">
        <v>569</v>
      </c>
      <c r="D16" s="18">
        <v>35000</v>
      </c>
    </row>
    <row r="17" spans="1:4" ht="33.75" customHeight="1">
      <c r="A17" s="71"/>
      <c r="B17" s="18"/>
      <c r="C17" s="71" t="s">
        <v>570</v>
      </c>
      <c r="D17" s="18">
        <v>800</v>
      </c>
    </row>
    <row r="18" spans="1:4" ht="33.75" customHeight="1">
      <c r="A18" s="71"/>
      <c r="B18" s="18"/>
      <c r="C18" s="71" t="s">
        <v>571</v>
      </c>
      <c r="D18" s="18">
        <v>2100</v>
      </c>
    </row>
    <row r="19" spans="1:4" ht="33.75" customHeight="1">
      <c r="A19" s="71"/>
      <c r="B19" s="18"/>
      <c r="C19" s="71" t="s">
        <v>572</v>
      </c>
      <c r="D19" s="18">
        <v>1320</v>
      </c>
    </row>
    <row r="20" spans="1:4" ht="33.75" customHeight="1">
      <c r="A20" s="71" t="s">
        <v>102</v>
      </c>
      <c r="B20" s="18">
        <f>SUM(B5:B12)</f>
        <v>945820</v>
      </c>
      <c r="C20" s="18"/>
      <c r="D20" s="18">
        <f>SUM(D5:D19)</f>
        <v>945820</v>
      </c>
    </row>
    <row r="23" spans="1:4">
      <c r="A23" t="s">
        <v>780</v>
      </c>
    </row>
  </sheetData>
  <mergeCells count="1">
    <mergeCell ref="A1:D1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activeCell="E6" sqref="E6"/>
    </sheetView>
  </sheetViews>
  <sheetFormatPr defaultColWidth="19.375" defaultRowHeight="13.5"/>
  <cols>
    <col min="1" max="1" width="23.75" style="30" customWidth="1"/>
    <col min="2" max="3" width="23.5" style="30" customWidth="1"/>
    <col min="4" max="16384" width="19.375" style="30"/>
  </cols>
  <sheetData>
    <row r="1" spans="1:3" ht="39" customHeight="1">
      <c r="A1" s="342" t="s">
        <v>831</v>
      </c>
      <c r="B1" s="342"/>
      <c r="C1" s="342"/>
    </row>
    <row r="2" spans="1:3" ht="22.5">
      <c r="A2" s="31"/>
      <c r="B2" s="31"/>
      <c r="C2" s="31"/>
    </row>
    <row r="3" spans="1:3" ht="20.25" customHeight="1">
      <c r="A3" s="32" t="s">
        <v>85</v>
      </c>
      <c r="B3" s="33"/>
      <c r="C3" s="33" t="s">
        <v>577</v>
      </c>
    </row>
    <row r="4" spans="1:3" ht="34.5" customHeight="1">
      <c r="A4" s="3" t="s">
        <v>590</v>
      </c>
      <c r="B4" s="3" t="s">
        <v>3</v>
      </c>
      <c r="C4" s="34" t="s">
        <v>87</v>
      </c>
    </row>
    <row r="5" spans="1:3" ht="34.5" customHeight="1">
      <c r="A5" s="4" t="s">
        <v>597</v>
      </c>
      <c r="B5" s="4" t="s">
        <v>592</v>
      </c>
      <c r="C5" s="35" t="s">
        <v>830</v>
      </c>
    </row>
    <row r="6" spans="1:3" ht="34.5" customHeight="1">
      <c r="A6" s="4" t="s">
        <v>598</v>
      </c>
      <c r="B6" s="4" t="s">
        <v>592</v>
      </c>
      <c r="C6" s="35"/>
    </row>
    <row r="7" spans="1:3" ht="34.5" customHeight="1">
      <c r="A7" s="4" t="s">
        <v>599</v>
      </c>
      <c r="B7" s="4" t="s">
        <v>592</v>
      </c>
      <c r="C7" s="35"/>
    </row>
    <row r="8" spans="1:3" ht="34.5" customHeight="1">
      <c r="A8" s="4" t="s">
        <v>600</v>
      </c>
      <c r="B8" s="4" t="s">
        <v>592</v>
      </c>
      <c r="C8" s="35"/>
    </row>
    <row r="9" spans="1:3" ht="34.5" customHeight="1">
      <c r="A9" s="4" t="s">
        <v>601</v>
      </c>
      <c r="B9" s="4" t="s">
        <v>592</v>
      </c>
      <c r="C9" s="35"/>
    </row>
    <row r="10" spans="1:3" ht="34.5" customHeight="1">
      <c r="A10" s="4" t="s">
        <v>602</v>
      </c>
      <c r="B10" s="4" t="s">
        <v>592</v>
      </c>
      <c r="C10" s="35"/>
    </row>
    <row r="11" spans="1:3" ht="34.5" customHeight="1">
      <c r="A11" s="4" t="s">
        <v>603</v>
      </c>
      <c r="B11" s="4" t="s">
        <v>592</v>
      </c>
      <c r="C11" s="35"/>
    </row>
    <row r="12" spans="1:3" ht="34.5" customHeight="1">
      <c r="A12" s="4" t="s">
        <v>604</v>
      </c>
      <c r="B12" s="4" t="s">
        <v>592</v>
      </c>
      <c r="C12" s="35"/>
    </row>
    <row r="13" spans="1:3" ht="34.5" customHeight="1">
      <c r="A13" s="4" t="s">
        <v>605</v>
      </c>
      <c r="B13" s="4" t="s">
        <v>592</v>
      </c>
      <c r="C13" s="35"/>
    </row>
    <row r="14" spans="1:3" ht="34.5" customHeight="1">
      <c r="A14" s="4"/>
      <c r="B14" s="2" t="s">
        <v>86</v>
      </c>
      <c r="C14" s="36">
        <f>SUM(C5:C13)</f>
        <v>0</v>
      </c>
    </row>
    <row r="23" spans="1:1">
      <c r="A23" s="30" t="s">
        <v>780</v>
      </c>
    </row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sqref="A1:D1"/>
    </sheetView>
  </sheetViews>
  <sheetFormatPr defaultRowHeight="13.5"/>
  <cols>
    <col min="1" max="1" width="30.125" style="1" bestFit="1" customWidth="1"/>
    <col min="2" max="3" width="13.375" style="1" bestFit="1" customWidth="1"/>
    <col min="4" max="4" width="24.375" style="1" customWidth="1"/>
    <col min="5" max="16384" width="9" style="1"/>
  </cols>
  <sheetData>
    <row r="1" spans="1:4" ht="27">
      <c r="A1" s="353" t="s">
        <v>786</v>
      </c>
      <c r="B1" s="353"/>
      <c r="C1" s="353"/>
      <c r="D1" s="353"/>
    </row>
    <row r="2" spans="1:4" ht="24" customHeight="1">
      <c r="D2" s="21" t="s">
        <v>1</v>
      </c>
    </row>
    <row r="3" spans="1:4" ht="32.25" customHeight="1">
      <c r="A3" s="24"/>
      <c r="B3" s="25" t="s">
        <v>584</v>
      </c>
      <c r="C3" s="25" t="s">
        <v>542</v>
      </c>
      <c r="D3" s="25" t="s">
        <v>54</v>
      </c>
    </row>
    <row r="4" spans="1:4" ht="32.25" customHeight="1">
      <c r="A4" s="24" t="s">
        <v>55</v>
      </c>
      <c r="B4" s="26">
        <v>350000</v>
      </c>
      <c r="C4" s="26"/>
      <c r="D4" s="27"/>
    </row>
    <row r="5" spans="1:4" ht="32.25" customHeight="1">
      <c r="A5" s="24" t="s">
        <v>56</v>
      </c>
      <c r="B5" s="28">
        <v>340000</v>
      </c>
      <c r="C5" s="24">
        <v>350000</v>
      </c>
      <c r="D5" s="24"/>
    </row>
    <row r="6" spans="1:4" ht="32.25" customHeight="1">
      <c r="A6" s="24" t="s">
        <v>57</v>
      </c>
      <c r="B6" s="24">
        <v>10000</v>
      </c>
      <c r="C6" s="24"/>
      <c r="D6" s="85" t="s">
        <v>585</v>
      </c>
    </row>
    <row r="7" spans="1:4" ht="32.25" customHeight="1">
      <c r="A7" s="24" t="s">
        <v>58</v>
      </c>
      <c r="B7" s="24">
        <v>350000</v>
      </c>
      <c r="C7" s="24"/>
      <c r="D7" s="85"/>
    </row>
    <row r="8" spans="1:4" ht="32.25" customHeight="1">
      <c r="A8" s="24" t="s">
        <v>59</v>
      </c>
      <c r="B8" s="24">
        <v>3420000</v>
      </c>
      <c r="C8" s="24">
        <v>525533</v>
      </c>
      <c r="D8" s="85"/>
    </row>
    <row r="9" spans="1:4" ht="32.25" customHeight="1">
      <c r="A9" s="24" t="s">
        <v>60</v>
      </c>
      <c r="B9" s="24">
        <v>293000</v>
      </c>
      <c r="C9" s="24">
        <v>342000</v>
      </c>
      <c r="D9" s="85"/>
    </row>
    <row r="10" spans="1:4" ht="32.25" customHeight="1">
      <c r="A10" s="24" t="s">
        <v>61</v>
      </c>
      <c r="B10" s="24">
        <v>293000</v>
      </c>
      <c r="C10" s="24">
        <v>342000</v>
      </c>
      <c r="D10" s="85"/>
    </row>
    <row r="11" spans="1:4" ht="32.25" customHeight="1">
      <c r="A11" s="24" t="s">
        <v>62</v>
      </c>
      <c r="B11" s="24">
        <v>49000</v>
      </c>
      <c r="C11" s="24"/>
      <c r="D11" s="85"/>
    </row>
    <row r="12" spans="1:4" ht="32.25" customHeight="1">
      <c r="A12" s="24" t="s">
        <v>63</v>
      </c>
      <c r="B12" s="24">
        <v>49000</v>
      </c>
      <c r="C12" s="24"/>
      <c r="D12" s="85"/>
    </row>
    <row r="13" spans="1:4" ht="32.25" customHeight="1">
      <c r="A13" s="24" t="s">
        <v>64</v>
      </c>
      <c r="B13" s="24">
        <v>10000</v>
      </c>
      <c r="C13" s="24">
        <v>70000</v>
      </c>
      <c r="D13" s="85" t="s">
        <v>586</v>
      </c>
    </row>
    <row r="14" spans="1:4" ht="32.25" customHeight="1">
      <c r="A14" s="24" t="s">
        <v>65</v>
      </c>
      <c r="B14" s="24"/>
      <c r="C14" s="24"/>
      <c r="D14" s="85"/>
    </row>
    <row r="15" spans="1:4" ht="32.25" customHeight="1">
      <c r="A15" s="24" t="s">
        <v>66</v>
      </c>
      <c r="B15" s="24">
        <v>39000</v>
      </c>
      <c r="C15" s="24">
        <v>113533</v>
      </c>
      <c r="D15" s="85" t="s">
        <v>588</v>
      </c>
    </row>
    <row r="16" spans="1:4" ht="32.25" customHeight="1">
      <c r="A16" s="24" t="s">
        <v>67</v>
      </c>
      <c r="B16" s="24"/>
      <c r="C16" s="24"/>
      <c r="D16" s="85"/>
    </row>
    <row r="17" spans="1:4" ht="32.25" customHeight="1">
      <c r="A17" s="24" t="s">
        <v>68</v>
      </c>
      <c r="B17" s="24"/>
      <c r="C17" s="24"/>
      <c r="D17" s="85"/>
    </row>
    <row r="18" spans="1:4" ht="32.25" customHeight="1">
      <c r="A18" s="24" t="s">
        <v>69</v>
      </c>
      <c r="B18" s="24">
        <v>342000</v>
      </c>
      <c r="C18" s="24">
        <v>525533</v>
      </c>
      <c r="D18" s="24"/>
    </row>
    <row r="19" spans="1:4" ht="32.25" customHeight="1">
      <c r="A19" s="24" t="s">
        <v>70</v>
      </c>
      <c r="B19" s="24">
        <v>342000</v>
      </c>
      <c r="C19" s="24">
        <v>525533</v>
      </c>
      <c r="D19" s="24"/>
    </row>
    <row r="20" spans="1:4">
      <c r="A20" s="29"/>
    </row>
  </sheetData>
  <mergeCells count="1">
    <mergeCell ref="A1:D1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sqref="A1:D1"/>
    </sheetView>
  </sheetViews>
  <sheetFormatPr defaultRowHeight="33" customHeight="1"/>
  <cols>
    <col min="1" max="1" width="30.125" style="1" bestFit="1" customWidth="1"/>
    <col min="2" max="3" width="13.375" style="1" bestFit="1" customWidth="1"/>
    <col min="4" max="4" width="27.75" style="1" customWidth="1"/>
    <col min="5" max="16384" width="9" style="1"/>
  </cols>
  <sheetData>
    <row r="1" spans="1:4" ht="33" customHeight="1">
      <c r="A1" s="353" t="s">
        <v>787</v>
      </c>
      <c r="B1" s="353"/>
      <c r="C1" s="353"/>
      <c r="D1" s="353"/>
    </row>
    <row r="2" spans="1:4" ht="33" customHeight="1">
      <c r="D2" s="21" t="s">
        <v>1</v>
      </c>
    </row>
    <row r="3" spans="1:4" ht="33" customHeight="1">
      <c r="A3" s="22"/>
      <c r="B3" s="23" t="s">
        <v>584</v>
      </c>
      <c r="C3" s="23" t="s">
        <v>542</v>
      </c>
      <c r="D3" s="23" t="s">
        <v>54</v>
      </c>
    </row>
    <row r="4" spans="1:4" ht="33" customHeight="1">
      <c r="A4" s="22" t="s">
        <v>71</v>
      </c>
      <c r="B4" s="23">
        <v>160000</v>
      </c>
      <c r="C4" s="22"/>
      <c r="D4" s="23"/>
    </row>
    <row r="5" spans="1:4" ht="33" customHeight="1">
      <c r="A5" s="22" t="s">
        <v>72</v>
      </c>
      <c r="B5" s="22">
        <v>140000</v>
      </c>
      <c r="C5" s="22">
        <v>160000</v>
      </c>
      <c r="D5" s="22"/>
    </row>
    <row r="6" spans="1:4" ht="33" customHeight="1">
      <c r="A6" s="22" t="s">
        <v>73</v>
      </c>
      <c r="B6" s="22">
        <v>20000</v>
      </c>
      <c r="C6" s="22"/>
      <c r="D6" s="85" t="s">
        <v>585</v>
      </c>
    </row>
    <row r="7" spans="1:4" ht="33" customHeight="1">
      <c r="A7" s="22" t="s">
        <v>74</v>
      </c>
      <c r="B7" s="22">
        <v>160000</v>
      </c>
      <c r="C7" s="22"/>
      <c r="D7" s="86"/>
    </row>
    <row r="8" spans="1:4" ht="33" customHeight="1">
      <c r="A8" s="22" t="s">
        <v>75</v>
      </c>
      <c r="B8" s="22">
        <v>159175</v>
      </c>
      <c r="C8" s="22"/>
      <c r="D8" s="86"/>
    </row>
    <row r="9" spans="1:4" ht="33" customHeight="1">
      <c r="A9" s="22" t="s">
        <v>76</v>
      </c>
      <c r="B9" s="22">
        <v>118875</v>
      </c>
      <c r="C9" s="22">
        <v>159175</v>
      </c>
      <c r="D9" s="86"/>
    </row>
    <row r="10" spans="1:4" ht="33" customHeight="1">
      <c r="A10" s="22" t="s">
        <v>77</v>
      </c>
      <c r="B10" s="22">
        <v>84875</v>
      </c>
      <c r="C10" s="22">
        <v>159175</v>
      </c>
      <c r="D10" s="86"/>
    </row>
    <row r="11" spans="1:4" ht="33" customHeight="1">
      <c r="A11" s="22" t="s">
        <v>78</v>
      </c>
      <c r="B11" s="22">
        <v>40300</v>
      </c>
      <c r="C11" s="22">
        <v>443570</v>
      </c>
      <c r="D11" s="86"/>
    </row>
    <row r="12" spans="1:4" ht="33" customHeight="1">
      <c r="A12" s="22" t="s">
        <v>79</v>
      </c>
      <c r="B12" s="22">
        <v>20000</v>
      </c>
      <c r="C12" s="22">
        <v>218500</v>
      </c>
      <c r="D12" s="86"/>
    </row>
    <row r="13" spans="1:4" ht="33" customHeight="1">
      <c r="A13" s="22" t="s">
        <v>80</v>
      </c>
      <c r="B13" s="22">
        <v>20000</v>
      </c>
      <c r="C13" s="22">
        <v>55000</v>
      </c>
      <c r="D13" s="85" t="s">
        <v>586</v>
      </c>
    </row>
    <row r="14" spans="1:4" ht="33" customHeight="1">
      <c r="A14" s="22" t="s">
        <v>81</v>
      </c>
      <c r="B14" s="22"/>
      <c r="C14" s="22">
        <v>163500</v>
      </c>
      <c r="D14" s="85" t="s">
        <v>586</v>
      </c>
    </row>
    <row r="15" spans="1:4" ht="33" customHeight="1">
      <c r="A15" s="22" t="s">
        <v>66</v>
      </c>
      <c r="B15" s="22">
        <v>20300</v>
      </c>
      <c r="C15" s="22">
        <v>225070</v>
      </c>
      <c r="D15" s="85" t="s">
        <v>587</v>
      </c>
    </row>
    <row r="16" spans="1:4" ht="33" customHeight="1">
      <c r="A16" s="22" t="s">
        <v>82</v>
      </c>
      <c r="B16" s="22"/>
      <c r="C16" s="22"/>
      <c r="D16" s="86"/>
    </row>
    <row r="17" spans="1:4" ht="33" customHeight="1">
      <c r="A17" s="22" t="s">
        <v>83</v>
      </c>
      <c r="B17" s="22"/>
      <c r="C17" s="22"/>
      <c r="D17" s="22"/>
    </row>
    <row r="18" spans="1:4" ht="33" customHeight="1">
      <c r="A18" s="22" t="s">
        <v>84</v>
      </c>
      <c r="B18" s="22">
        <v>159175</v>
      </c>
      <c r="C18" s="22">
        <v>602745</v>
      </c>
      <c r="D18" s="22"/>
    </row>
    <row r="19" spans="1:4" ht="33" customHeight="1">
      <c r="A19" s="22" t="s">
        <v>77</v>
      </c>
      <c r="B19" s="22">
        <v>159175</v>
      </c>
      <c r="C19" s="22">
        <v>602745</v>
      </c>
      <c r="D19" s="22"/>
    </row>
  </sheetData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sqref="A1:B1"/>
    </sheetView>
  </sheetViews>
  <sheetFormatPr defaultRowHeight="13.5"/>
  <cols>
    <col min="1" max="1" width="60.25" style="1" customWidth="1"/>
    <col min="2" max="2" width="20.75" style="1" customWidth="1"/>
    <col min="3" max="16384" width="9" style="1"/>
  </cols>
  <sheetData>
    <row r="1" spans="1:2" ht="27">
      <c r="A1" s="345" t="s">
        <v>644</v>
      </c>
      <c r="B1" s="345"/>
    </row>
    <row r="2" spans="1:2" ht="27">
      <c r="A2" s="83"/>
      <c r="B2" s="83"/>
    </row>
    <row r="3" spans="1:2" ht="14.25">
      <c r="A3" s="16"/>
      <c r="B3" s="84" t="s">
        <v>550</v>
      </c>
    </row>
    <row r="4" spans="1:2" ht="29.25" customHeight="1">
      <c r="A4" s="80" t="s">
        <v>643</v>
      </c>
      <c r="B4" s="80" t="s">
        <v>608</v>
      </c>
    </row>
    <row r="5" spans="1:2" ht="29.25" customHeight="1">
      <c r="A5" s="81" t="s">
        <v>609</v>
      </c>
      <c r="B5" s="82">
        <v>309.31</v>
      </c>
    </row>
    <row r="6" spans="1:2" ht="29.25" customHeight="1">
      <c r="A6" s="81" t="s">
        <v>628</v>
      </c>
      <c r="B6" s="82"/>
    </row>
    <row r="7" spans="1:2" ht="29.25" customHeight="1">
      <c r="A7" s="81" t="s">
        <v>629</v>
      </c>
      <c r="B7" s="82">
        <v>309.31</v>
      </c>
    </row>
    <row r="8" spans="1:2" ht="29.25" customHeight="1">
      <c r="A8" s="81" t="s">
        <v>630</v>
      </c>
      <c r="B8" s="82"/>
    </row>
    <row r="9" spans="1:2" ht="29.25" customHeight="1">
      <c r="A9" s="81" t="s">
        <v>631</v>
      </c>
      <c r="B9" s="82"/>
    </row>
    <row r="10" spans="1:2" ht="29.25" customHeight="1">
      <c r="A10" s="81" t="s">
        <v>632</v>
      </c>
      <c r="B10" s="82"/>
    </row>
    <row r="11" spans="1:2" ht="29.25" customHeight="1">
      <c r="A11" s="81" t="s">
        <v>633</v>
      </c>
      <c r="B11" s="82"/>
    </row>
    <row r="12" spans="1:2" ht="29.25" customHeight="1">
      <c r="A12" s="81" t="s">
        <v>610</v>
      </c>
      <c r="B12" s="82"/>
    </row>
    <row r="13" spans="1:2" ht="29.25" customHeight="1">
      <c r="A13" s="81" t="s">
        <v>634</v>
      </c>
      <c r="B13" s="82"/>
    </row>
    <row r="14" spans="1:2" ht="29.25" customHeight="1">
      <c r="A14" s="81" t="s">
        <v>635</v>
      </c>
      <c r="B14" s="82"/>
    </row>
    <row r="15" spans="1:2" ht="29.25" customHeight="1">
      <c r="A15" s="81" t="s">
        <v>636</v>
      </c>
      <c r="B15" s="82"/>
    </row>
    <row r="16" spans="1:2" ht="29.25" customHeight="1">
      <c r="A16" s="81" t="s">
        <v>611</v>
      </c>
      <c r="B16" s="82"/>
    </row>
    <row r="17" spans="1:2" ht="29.25" customHeight="1">
      <c r="A17" s="81" t="s">
        <v>637</v>
      </c>
      <c r="B17" s="82"/>
    </row>
    <row r="18" spans="1:2" ht="29.25" customHeight="1">
      <c r="A18" s="81" t="s">
        <v>638</v>
      </c>
      <c r="B18" s="82"/>
    </row>
    <row r="19" spans="1:2" ht="29.25" customHeight="1">
      <c r="A19" s="81" t="s">
        <v>639</v>
      </c>
      <c r="B19" s="82"/>
    </row>
    <row r="20" spans="1:2" ht="29.25" customHeight="1">
      <c r="A20" s="81" t="s">
        <v>612</v>
      </c>
      <c r="B20" s="82"/>
    </row>
    <row r="21" spans="1:2" ht="29.25" customHeight="1">
      <c r="A21" s="81" t="s">
        <v>640</v>
      </c>
      <c r="B21" s="82"/>
    </row>
    <row r="22" spans="1:2" ht="29.25" customHeight="1">
      <c r="A22" s="81" t="s">
        <v>641</v>
      </c>
      <c r="B22" s="82"/>
    </row>
    <row r="23" spans="1:2" ht="29.25" customHeight="1">
      <c r="A23" s="81" t="s">
        <v>642</v>
      </c>
      <c r="B23" s="82"/>
    </row>
    <row r="24" spans="1:2" ht="29.25" customHeight="1">
      <c r="A24" s="81" t="s">
        <v>613</v>
      </c>
      <c r="B24" s="82"/>
    </row>
    <row r="25" spans="1:2" ht="29.25" customHeight="1">
      <c r="A25" s="80" t="s">
        <v>50</v>
      </c>
      <c r="B25" s="82">
        <v>309.31</v>
      </c>
    </row>
  </sheetData>
  <mergeCells count="1">
    <mergeCell ref="A1:B1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workbookViewId="0">
      <selection activeCell="B20" sqref="B20"/>
    </sheetView>
  </sheetViews>
  <sheetFormatPr defaultRowHeight="20.25" customHeight="1"/>
  <cols>
    <col min="1" max="1" width="66.625" style="1" customWidth="1"/>
    <col min="2" max="2" width="30.25" style="1" customWidth="1"/>
    <col min="3" max="16384" width="9" style="1"/>
  </cols>
  <sheetData>
    <row r="1" spans="1:2" ht="27.75" customHeight="1">
      <c r="A1" s="335" t="s">
        <v>548</v>
      </c>
      <c r="B1" s="335"/>
    </row>
    <row r="2" spans="1:2" ht="20.25" customHeight="1">
      <c r="A2" s="12"/>
    </row>
    <row r="3" spans="1:2" ht="20.25" customHeight="1">
      <c r="A3" s="13"/>
      <c r="B3" s="13" t="s">
        <v>0</v>
      </c>
    </row>
    <row r="4" spans="1:2" ht="18.95" customHeight="1">
      <c r="A4" s="2" t="s">
        <v>89</v>
      </c>
      <c r="B4" s="15" t="s">
        <v>546</v>
      </c>
    </row>
    <row r="5" spans="1:2" ht="18.95" customHeight="1">
      <c r="A5" s="6" t="s">
        <v>103</v>
      </c>
      <c r="B5" s="20">
        <v>436849</v>
      </c>
    </row>
    <row r="6" spans="1:2" ht="18.95" customHeight="1">
      <c r="A6" s="4" t="s">
        <v>105</v>
      </c>
      <c r="B6" s="14">
        <v>3051</v>
      </c>
    </row>
    <row r="7" spans="1:2" ht="18.95" customHeight="1">
      <c r="A7" s="4" t="s">
        <v>106</v>
      </c>
      <c r="B7" s="14">
        <v>123819</v>
      </c>
    </row>
    <row r="8" spans="1:2" ht="18.95" customHeight="1">
      <c r="A8" s="4" t="s">
        <v>107</v>
      </c>
      <c r="B8" s="14">
        <v>113482</v>
      </c>
    </row>
    <row r="9" spans="1:2" ht="18.95" customHeight="1">
      <c r="A9" s="4" t="s">
        <v>108</v>
      </c>
      <c r="B9" s="14">
        <v>83044</v>
      </c>
    </row>
    <row r="10" spans="1:2" ht="18.95" customHeight="1">
      <c r="A10" s="4" t="s">
        <v>109</v>
      </c>
      <c r="B10" s="14">
        <v>102201</v>
      </c>
    </row>
    <row r="11" spans="1:2" ht="18.95" customHeight="1">
      <c r="A11" s="4" t="s">
        <v>110</v>
      </c>
      <c r="B11" s="14">
        <v>3801</v>
      </c>
    </row>
    <row r="12" spans="1:2" ht="18.95" customHeight="1">
      <c r="A12" s="4" t="s">
        <v>111</v>
      </c>
      <c r="B12" s="14">
        <v>7451</v>
      </c>
    </row>
    <row r="13" spans="1:2" ht="18.95" customHeight="1">
      <c r="A13" s="6" t="s">
        <v>104</v>
      </c>
      <c r="B13" s="20">
        <v>611393</v>
      </c>
    </row>
    <row r="14" spans="1:2" ht="18.95" customHeight="1">
      <c r="A14" s="4" t="s">
        <v>112</v>
      </c>
      <c r="B14" s="14">
        <v>123818</v>
      </c>
    </row>
    <row r="15" spans="1:2" ht="18.95" customHeight="1">
      <c r="A15" s="4" t="s">
        <v>113</v>
      </c>
      <c r="B15" s="14">
        <v>102200</v>
      </c>
    </row>
    <row r="16" spans="1:2" ht="18.95" customHeight="1">
      <c r="A16" s="4" t="s">
        <v>94</v>
      </c>
      <c r="B16" s="14">
        <v>43662</v>
      </c>
    </row>
    <row r="17" spans="1:2" ht="18.95" customHeight="1">
      <c r="A17" s="4" t="s">
        <v>114</v>
      </c>
      <c r="B17" s="14">
        <v>3800</v>
      </c>
    </row>
    <row r="18" spans="1:2" ht="18.95" customHeight="1">
      <c r="A18" s="4" t="s">
        <v>115</v>
      </c>
      <c r="B18" s="14">
        <v>7450</v>
      </c>
    </row>
    <row r="19" spans="1:2" ht="18.95" customHeight="1">
      <c r="A19" s="4" t="s">
        <v>95</v>
      </c>
      <c r="B19" s="14">
        <v>17749</v>
      </c>
    </row>
    <row r="20" spans="1:2" ht="18.95" customHeight="1">
      <c r="A20" s="4" t="s">
        <v>116</v>
      </c>
      <c r="B20" s="14">
        <v>73991</v>
      </c>
    </row>
    <row r="21" spans="1:2" ht="18.95" customHeight="1">
      <c r="A21" s="4" t="s">
        <v>117</v>
      </c>
      <c r="B21" s="14">
        <v>55362</v>
      </c>
    </row>
    <row r="22" spans="1:2" ht="18.95" customHeight="1">
      <c r="A22" s="4" t="s">
        <v>118</v>
      </c>
      <c r="B22" s="14">
        <v>927</v>
      </c>
    </row>
    <row r="23" spans="1:2" ht="18.95" customHeight="1">
      <c r="A23" s="4" t="s">
        <v>119</v>
      </c>
      <c r="B23" s="14">
        <v>25689</v>
      </c>
    </row>
    <row r="24" spans="1:2" ht="18.95" customHeight="1">
      <c r="A24" s="4" t="s">
        <v>96</v>
      </c>
      <c r="B24" s="14">
        <v>-4</v>
      </c>
    </row>
    <row r="25" spans="1:2" ht="18.95" customHeight="1">
      <c r="A25" s="4" t="s">
        <v>120</v>
      </c>
      <c r="B25" s="14">
        <v>19365</v>
      </c>
    </row>
    <row r="26" spans="1:2" ht="18.95" customHeight="1">
      <c r="A26" s="4" t="s">
        <v>121</v>
      </c>
      <c r="B26" s="14">
        <v>8357</v>
      </c>
    </row>
    <row r="27" spans="1:2" ht="18.95" customHeight="1">
      <c r="A27" s="4" t="s">
        <v>122</v>
      </c>
      <c r="B27" s="14">
        <v>2697</v>
      </c>
    </row>
    <row r="28" spans="1:2" ht="18.95" customHeight="1">
      <c r="A28" s="4" t="s">
        <v>123</v>
      </c>
      <c r="B28" s="14">
        <v>45799</v>
      </c>
    </row>
    <row r="29" spans="1:2" ht="18.95" customHeight="1">
      <c r="A29" s="4" t="s">
        <v>124</v>
      </c>
      <c r="B29" s="14">
        <v>11854</v>
      </c>
    </row>
    <row r="30" spans="1:2" ht="18.95" customHeight="1">
      <c r="A30" s="4" t="s">
        <v>125</v>
      </c>
      <c r="B30" s="14">
        <v>82343</v>
      </c>
    </row>
    <row r="31" spans="1:2" ht="18.95" customHeight="1">
      <c r="A31" s="4" t="s">
        <v>126</v>
      </c>
      <c r="B31" s="14">
        <v>1631</v>
      </c>
    </row>
    <row r="32" spans="1:2" ht="18.95" customHeight="1">
      <c r="A32" s="4" t="s">
        <v>127</v>
      </c>
      <c r="B32" s="14">
        <v>46110</v>
      </c>
    </row>
    <row r="33" spans="1:2" ht="18.95" customHeight="1">
      <c r="A33" s="4" t="s">
        <v>128</v>
      </c>
      <c r="B33" s="14">
        <v>10862</v>
      </c>
    </row>
    <row r="34" spans="1:2" ht="18.95" customHeight="1">
      <c r="A34" s="4" t="s">
        <v>129</v>
      </c>
      <c r="B34" s="14">
        <v>7244</v>
      </c>
    </row>
    <row r="35" spans="1:2" ht="18.95" customHeight="1">
      <c r="A35" s="4" t="s">
        <v>130</v>
      </c>
      <c r="B35" s="14">
        <v>602</v>
      </c>
    </row>
    <row r="36" spans="1:2" ht="18.95" customHeight="1">
      <c r="A36" s="4" t="s">
        <v>131</v>
      </c>
      <c r="B36" s="14">
        <v>8334</v>
      </c>
    </row>
    <row r="37" spans="1:2" ht="18.95" customHeight="1">
      <c r="A37" s="4" t="s">
        <v>132</v>
      </c>
      <c r="B37" s="14">
        <v>0</v>
      </c>
    </row>
    <row r="38" spans="1:2" ht="18.95" customHeight="1">
      <c r="A38" s="4" t="s">
        <v>133</v>
      </c>
      <c r="B38" s="14">
        <v>0</v>
      </c>
    </row>
    <row r="39" spans="1:2" ht="18.95" customHeight="1">
      <c r="A39" s="4" t="s">
        <v>134</v>
      </c>
      <c r="B39" s="14">
        <v>29</v>
      </c>
    </row>
    <row r="40" spans="1:2" ht="18.95" customHeight="1">
      <c r="A40" s="4" t="s">
        <v>135</v>
      </c>
      <c r="B40" s="14">
        <v>-684</v>
      </c>
    </row>
    <row r="41" spans="1:2" ht="18.95" customHeight="1">
      <c r="A41" s="4" t="s">
        <v>136</v>
      </c>
      <c r="B41" s="14">
        <v>4966</v>
      </c>
    </row>
    <row r="42" spans="1:2" ht="18.95" customHeight="1">
      <c r="A42" s="4" t="s">
        <v>97</v>
      </c>
      <c r="B42" s="14">
        <v>4</v>
      </c>
    </row>
    <row r="43" spans="1:2" ht="18.95" customHeight="1">
      <c r="A43" s="4" t="s">
        <v>98</v>
      </c>
      <c r="B43" s="14">
        <v>0</v>
      </c>
    </row>
    <row r="44" spans="1:2" ht="18.95" customHeight="1">
      <c r="A44" s="4" t="s">
        <v>137</v>
      </c>
      <c r="B44" s="14">
        <v>3879</v>
      </c>
    </row>
    <row r="45" spans="1:2" ht="18.95" customHeight="1">
      <c r="A45" s="4" t="s">
        <v>138</v>
      </c>
      <c r="B45" s="14">
        <v>0</v>
      </c>
    </row>
    <row r="46" spans="1:2" ht="18.95" customHeight="1">
      <c r="A46" s="4" t="s">
        <v>139</v>
      </c>
      <c r="B46" s="14">
        <v>4673</v>
      </c>
    </row>
    <row r="47" spans="1:2" ht="18.95" customHeight="1">
      <c r="A47" s="4" t="s">
        <v>99</v>
      </c>
      <c r="B47" s="14">
        <v>0</v>
      </c>
    </row>
    <row r="48" spans="1:2" ht="18.95" customHeight="1">
      <c r="A48" s="4" t="s">
        <v>100</v>
      </c>
      <c r="B48" s="14">
        <v>976</v>
      </c>
    </row>
    <row r="49" spans="1:2" ht="18.95" customHeight="1">
      <c r="A49" s="4" t="s">
        <v>101</v>
      </c>
      <c r="B49" s="14">
        <v>19</v>
      </c>
    </row>
    <row r="50" spans="1:2" ht="18.95" customHeight="1">
      <c r="A50" s="4" t="s">
        <v>140</v>
      </c>
      <c r="B50" s="14">
        <v>844</v>
      </c>
    </row>
    <row r="51" spans="1:2" ht="18.95" customHeight="1">
      <c r="A51" s="4" t="s">
        <v>141</v>
      </c>
      <c r="B51" s="14">
        <v>5361</v>
      </c>
    </row>
    <row r="52" spans="1:2" ht="18.95" customHeight="1">
      <c r="A52" s="11" t="s">
        <v>102</v>
      </c>
      <c r="B52" s="20">
        <v>1048242</v>
      </c>
    </row>
  </sheetData>
  <mergeCells count="1">
    <mergeCell ref="A1:B1"/>
  </mergeCells>
  <phoneticPr fontId="1" type="noConversion"/>
  <printOptions horizontalCentered="1"/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8" sqref="A8"/>
    </sheetView>
  </sheetViews>
  <sheetFormatPr defaultRowHeight="13.5"/>
  <cols>
    <col min="1" max="1" width="28.25" style="1" customWidth="1"/>
    <col min="2" max="16384" width="9" style="1"/>
  </cols>
  <sheetData>
    <row r="1" spans="1:7" ht="27">
      <c r="A1" s="345" t="s">
        <v>627</v>
      </c>
      <c r="B1" s="345"/>
      <c r="C1" s="345"/>
      <c r="D1" s="345"/>
      <c r="E1" s="345"/>
      <c r="F1" s="345"/>
      <c r="G1" s="345"/>
    </row>
    <row r="2" spans="1:7" ht="22.5">
      <c r="A2" s="78"/>
      <c r="B2" s="78"/>
      <c r="C2" s="78"/>
      <c r="D2" s="78"/>
      <c r="E2" s="78"/>
      <c r="F2" s="78"/>
      <c r="G2" s="78"/>
    </row>
    <row r="3" spans="1:7" ht="18.75">
      <c r="A3" s="79"/>
      <c r="F3" s="1" t="s">
        <v>550</v>
      </c>
    </row>
    <row r="4" spans="1:7" ht="27.75" customHeight="1">
      <c r="A4" s="354" t="s">
        <v>614</v>
      </c>
      <c r="B4" s="354" t="s">
        <v>615</v>
      </c>
      <c r="C4" s="354"/>
      <c r="D4" s="354"/>
      <c r="E4" s="354" t="s">
        <v>616</v>
      </c>
      <c r="F4" s="354"/>
      <c r="G4" s="354"/>
    </row>
    <row r="5" spans="1:7" ht="63" customHeight="1">
      <c r="A5" s="354"/>
      <c r="B5" s="80" t="s">
        <v>53</v>
      </c>
      <c r="C5" s="80" t="s">
        <v>617</v>
      </c>
      <c r="D5" s="80" t="s">
        <v>618</v>
      </c>
      <c r="E5" s="80" t="s">
        <v>53</v>
      </c>
      <c r="F5" s="80" t="s">
        <v>617</v>
      </c>
      <c r="G5" s="80" t="s">
        <v>618</v>
      </c>
    </row>
    <row r="6" spans="1:7" ht="51" customHeight="1">
      <c r="A6" s="81" t="s">
        <v>619</v>
      </c>
      <c r="B6" s="82"/>
      <c r="C6" s="82"/>
      <c r="D6" s="82"/>
      <c r="E6" s="82"/>
      <c r="F6" s="82"/>
      <c r="G6" s="82"/>
    </row>
    <row r="7" spans="1:7" ht="51" customHeight="1">
      <c r="A7" s="81" t="s">
        <v>620</v>
      </c>
      <c r="B7" s="82"/>
      <c r="C7" s="82"/>
      <c r="D7" s="82"/>
      <c r="E7" s="82"/>
      <c r="F7" s="82"/>
      <c r="G7" s="82"/>
    </row>
    <row r="8" spans="1:7" ht="51" customHeight="1">
      <c r="A8" s="81" t="s">
        <v>621</v>
      </c>
      <c r="B8" s="82"/>
      <c r="C8" s="82"/>
      <c r="D8" s="82"/>
      <c r="E8" s="82"/>
      <c r="F8" s="82"/>
      <c r="G8" s="82"/>
    </row>
    <row r="9" spans="1:7" ht="51" customHeight="1">
      <c r="A9" s="81" t="s">
        <v>622</v>
      </c>
      <c r="B9" s="82"/>
      <c r="C9" s="82"/>
      <c r="D9" s="82"/>
      <c r="E9" s="82"/>
      <c r="F9" s="82"/>
      <c r="G9" s="82"/>
    </row>
    <row r="10" spans="1:7" ht="51" customHeight="1">
      <c r="A10" s="81" t="s">
        <v>623</v>
      </c>
      <c r="B10" s="82"/>
      <c r="C10" s="82"/>
      <c r="D10" s="82"/>
      <c r="E10" s="82"/>
      <c r="F10" s="82"/>
      <c r="G10" s="82"/>
    </row>
    <row r="11" spans="1:7" ht="51" customHeight="1">
      <c r="A11" s="81" t="s">
        <v>624</v>
      </c>
      <c r="B11" s="82">
        <v>209.31</v>
      </c>
      <c r="C11" s="82"/>
      <c r="D11" s="82">
        <v>209.31</v>
      </c>
      <c r="E11" s="82">
        <v>209.31</v>
      </c>
      <c r="F11" s="82"/>
      <c r="G11" s="82">
        <v>209.31</v>
      </c>
    </row>
    <row r="12" spans="1:7" ht="51" customHeight="1">
      <c r="A12" s="81" t="s">
        <v>625</v>
      </c>
      <c r="B12" s="82">
        <v>100</v>
      </c>
      <c r="C12" s="82"/>
      <c r="D12" s="82">
        <v>100</v>
      </c>
      <c r="E12" s="82">
        <v>100</v>
      </c>
      <c r="F12" s="82"/>
      <c r="G12" s="82">
        <v>100</v>
      </c>
    </row>
    <row r="13" spans="1:7" ht="51" customHeight="1">
      <c r="A13" s="80" t="s">
        <v>626</v>
      </c>
      <c r="B13" s="82">
        <v>309.31</v>
      </c>
      <c r="C13" s="82"/>
      <c r="D13" s="82">
        <v>309.31</v>
      </c>
      <c r="E13" s="82">
        <v>309.31</v>
      </c>
      <c r="F13" s="82"/>
      <c r="G13" s="82">
        <v>309.31</v>
      </c>
    </row>
  </sheetData>
  <mergeCells count="4">
    <mergeCell ref="A4:A5"/>
    <mergeCell ref="B4:D4"/>
    <mergeCell ref="E4:G4"/>
    <mergeCell ref="A1:G1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D4" sqref="D1:D1048576"/>
    </sheetView>
  </sheetViews>
  <sheetFormatPr defaultRowHeight="14.25"/>
  <cols>
    <col min="1" max="1" width="40.625" style="101" customWidth="1"/>
    <col min="2" max="2" width="20.625" style="101" customWidth="1"/>
    <col min="3" max="3" width="40.625" style="101" customWidth="1"/>
    <col min="4" max="4" width="20.625" style="101" customWidth="1"/>
    <col min="5" max="16384" width="9" style="101"/>
  </cols>
  <sheetData>
    <row r="1" spans="1:4" ht="27">
      <c r="A1" s="355" t="s">
        <v>788</v>
      </c>
      <c r="B1" s="355"/>
      <c r="C1" s="355"/>
      <c r="D1" s="355"/>
    </row>
    <row r="2" spans="1:4" ht="27">
      <c r="A2" s="106"/>
      <c r="B2" s="106"/>
      <c r="C2" s="106"/>
      <c r="D2" s="106"/>
    </row>
    <row r="3" spans="1:4">
      <c r="A3" s="107"/>
      <c r="B3" s="107"/>
      <c r="C3" s="107"/>
      <c r="D3" s="108" t="s">
        <v>1</v>
      </c>
    </row>
    <row r="4" spans="1:4" s="102" customFormat="1" ht="34.5" customHeight="1">
      <c r="A4" s="109" t="s">
        <v>663</v>
      </c>
      <c r="B4" s="109" t="s">
        <v>53</v>
      </c>
      <c r="C4" s="109" t="s">
        <v>664</v>
      </c>
      <c r="D4" s="109" t="s">
        <v>53</v>
      </c>
    </row>
    <row r="5" spans="1:4" s="103" customFormat="1" ht="34.5" customHeight="1">
      <c r="A5" s="110" t="s">
        <v>665</v>
      </c>
      <c r="B5" s="111">
        <f>[1]基金预算统计表!D22</f>
        <v>25000</v>
      </c>
      <c r="C5" s="112" t="s">
        <v>666</v>
      </c>
      <c r="D5" s="111">
        <f>SUM(D6:D10)</f>
        <v>204982</v>
      </c>
    </row>
    <row r="6" spans="1:4" s="103" customFormat="1" ht="34.5" customHeight="1">
      <c r="A6" s="110" t="s">
        <v>667</v>
      </c>
      <c r="B6" s="111">
        <f>SUM(B7:B13)</f>
        <v>206405</v>
      </c>
      <c r="C6" s="113" t="s">
        <v>668</v>
      </c>
      <c r="D6" s="114">
        <f>[1]基金预算统计表!K22</f>
        <v>202263</v>
      </c>
    </row>
    <row r="7" spans="1:4" s="103" customFormat="1" ht="34.5" customHeight="1">
      <c r="A7" s="115" t="s">
        <v>669</v>
      </c>
      <c r="B7" s="114">
        <f>[1]基金预算统计表!E22</f>
        <v>55915</v>
      </c>
      <c r="C7" s="71" t="s">
        <v>670</v>
      </c>
      <c r="D7" s="114">
        <f>[1]基金预算统计表!L22</f>
        <v>1536</v>
      </c>
    </row>
    <row r="8" spans="1:4" s="103" customFormat="1" ht="34.5" customHeight="1">
      <c r="A8" s="115" t="s">
        <v>671</v>
      </c>
      <c r="B8" s="114">
        <f>[1]基金预算统计表!F22</f>
        <v>431</v>
      </c>
      <c r="C8" s="71" t="s">
        <v>672</v>
      </c>
      <c r="D8" s="114"/>
    </row>
    <row r="9" spans="1:4" s="103" customFormat="1" ht="34.5" customHeight="1">
      <c r="A9" s="113" t="s">
        <v>673</v>
      </c>
      <c r="B9" s="114">
        <f>[1]基金预算统计表!G22</f>
        <v>146987</v>
      </c>
      <c r="C9" s="71" t="s">
        <v>674</v>
      </c>
      <c r="D9" s="114">
        <f>[1]基金预算统计表!M22</f>
        <v>383</v>
      </c>
    </row>
    <row r="10" spans="1:4" s="103" customFormat="1" ht="34.5" customHeight="1">
      <c r="A10" s="115" t="s">
        <v>675</v>
      </c>
      <c r="B10" s="114">
        <f>[1]基金预算统计表!H22</f>
        <v>3072</v>
      </c>
      <c r="C10" s="71" t="s">
        <v>676</v>
      </c>
      <c r="D10" s="114">
        <f>[1]基金预算统计表!N22</f>
        <v>800</v>
      </c>
    </row>
    <row r="11" spans="1:4" s="103" customFormat="1" ht="34.5" customHeight="1">
      <c r="A11" s="115" t="s">
        <v>677</v>
      </c>
      <c r="B11" s="114">
        <f>[1]基金预算统计表!I22</f>
        <v>0</v>
      </c>
      <c r="C11" s="112"/>
      <c r="D11" s="114"/>
    </row>
    <row r="12" spans="1:4" s="103" customFormat="1" ht="34.5" customHeight="1">
      <c r="A12" s="115" t="s">
        <v>678</v>
      </c>
      <c r="B12" s="114"/>
      <c r="C12" s="112" t="s">
        <v>679</v>
      </c>
      <c r="D12" s="111">
        <f>B6-D5</f>
        <v>1423</v>
      </c>
    </row>
    <row r="13" spans="1:4" s="103" customFormat="1" ht="34.5" customHeight="1">
      <c r="A13" s="116" t="s">
        <v>680</v>
      </c>
      <c r="B13" s="114"/>
      <c r="C13" s="112" t="s">
        <v>681</v>
      </c>
      <c r="D13" s="111">
        <f>B5+B6-D5</f>
        <v>26423</v>
      </c>
    </row>
    <row r="14" spans="1:4" s="103" customFormat="1" ht="34.5" customHeight="1">
      <c r="A14" s="100" t="s">
        <v>50</v>
      </c>
      <c r="B14" s="111">
        <f>SUM(B5,B6)</f>
        <v>231405</v>
      </c>
      <c r="C14" s="2" t="s">
        <v>50</v>
      </c>
      <c r="D14" s="111">
        <f>SUM(D5,D13)</f>
        <v>231405</v>
      </c>
    </row>
    <row r="15" spans="1:4" s="103" customFormat="1" ht="20.25">
      <c r="A15" s="104"/>
      <c r="B15" s="104"/>
      <c r="C15" s="104"/>
      <c r="D15" s="104"/>
    </row>
    <row r="16" spans="1:4" s="105" customFormat="1" ht="25.5"/>
  </sheetData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1"/>
  <sheetViews>
    <sheetView topLeftCell="A4" workbookViewId="0">
      <selection activeCell="M18" sqref="M18"/>
    </sheetView>
  </sheetViews>
  <sheetFormatPr defaultRowHeight="14.25"/>
  <cols>
    <col min="1" max="1" width="26.125" style="118" customWidth="1"/>
    <col min="2" max="2" width="8.875" style="118" customWidth="1"/>
    <col min="3" max="3" width="9.125" style="118" customWidth="1"/>
    <col min="4" max="4" width="6.375" style="118" customWidth="1"/>
    <col min="5" max="5" width="9.875" style="118" customWidth="1"/>
    <col min="6" max="6" width="7.625" style="118" customWidth="1"/>
    <col min="7" max="7" width="5.75" style="118" customWidth="1"/>
    <col min="8" max="8" width="10.25" style="118" customWidth="1"/>
    <col min="9" max="9" width="10" style="118" customWidth="1"/>
    <col min="10" max="10" width="7.75" style="118" customWidth="1"/>
    <col min="11" max="11" width="5.75" style="118" customWidth="1"/>
    <col min="12" max="12" width="5.875" style="118" customWidth="1"/>
    <col min="13" max="13" width="9.75" style="122" customWidth="1"/>
    <col min="14" max="14" width="8.75" style="122" customWidth="1"/>
    <col min="15" max="15" width="9" style="118" customWidth="1"/>
    <col min="16" max="16384" width="9" style="118"/>
  </cols>
  <sheetData>
    <row r="1" spans="1:15" ht="27">
      <c r="A1" s="356" t="s">
        <v>682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spans="1:15" ht="13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s="119" customFormat="1" ht="2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357" t="s">
        <v>1</v>
      </c>
      <c r="N3" s="357"/>
      <c r="O3" s="357"/>
    </row>
    <row r="4" spans="1:15" s="120" customFormat="1" ht="20.25">
      <c r="A4" s="358" t="s">
        <v>683</v>
      </c>
      <c r="B4" s="359" t="s">
        <v>684</v>
      </c>
      <c r="C4" s="358" t="s">
        <v>685</v>
      </c>
      <c r="D4" s="358"/>
      <c r="E4" s="358"/>
      <c r="F4" s="358"/>
      <c r="G4" s="358"/>
      <c r="H4" s="358"/>
      <c r="I4" s="358" t="s">
        <v>686</v>
      </c>
      <c r="J4" s="358"/>
      <c r="K4" s="358"/>
      <c r="L4" s="358"/>
      <c r="M4" s="358"/>
      <c r="N4" s="359" t="s">
        <v>687</v>
      </c>
      <c r="O4" s="359" t="s">
        <v>688</v>
      </c>
    </row>
    <row r="5" spans="1:15" s="120" customFormat="1" ht="24">
      <c r="A5" s="358"/>
      <c r="B5" s="359"/>
      <c r="C5" s="133" t="s">
        <v>689</v>
      </c>
      <c r="D5" s="133" t="s">
        <v>690</v>
      </c>
      <c r="E5" s="133" t="s">
        <v>691</v>
      </c>
      <c r="F5" s="133" t="s">
        <v>692</v>
      </c>
      <c r="G5" s="134" t="s">
        <v>693</v>
      </c>
      <c r="H5" s="133" t="s">
        <v>694</v>
      </c>
      <c r="I5" s="133" t="s">
        <v>695</v>
      </c>
      <c r="J5" s="133" t="s">
        <v>696</v>
      </c>
      <c r="K5" s="133" t="s">
        <v>697</v>
      </c>
      <c r="L5" s="133" t="s">
        <v>698</v>
      </c>
      <c r="M5" s="133" t="s">
        <v>699</v>
      </c>
      <c r="N5" s="359"/>
      <c r="O5" s="359"/>
    </row>
    <row r="6" spans="1:15" s="119" customFormat="1" ht="20.25">
      <c r="A6" s="135" t="s">
        <v>700</v>
      </c>
      <c r="B6" s="136">
        <f>[1]城乡居保!B4</f>
        <v>2315</v>
      </c>
      <c r="C6" s="137">
        <f>[1]城乡居保!B6</f>
        <v>543</v>
      </c>
      <c r="D6" s="137">
        <f>[1]城乡居保!B10</f>
        <v>90</v>
      </c>
      <c r="E6" s="137">
        <f>[1]城乡居保!B11</f>
        <v>21813</v>
      </c>
      <c r="F6" s="138"/>
      <c r="G6" s="138"/>
      <c r="H6" s="136">
        <f>SUM(C6:G6)</f>
        <v>22446</v>
      </c>
      <c r="I6" s="137">
        <f>[1]城乡居保!E5</f>
        <v>22403</v>
      </c>
      <c r="J6" s="138"/>
      <c r="K6" s="138"/>
      <c r="L6" s="138"/>
      <c r="M6" s="136">
        <f t="shared" ref="M6:M11" si="0">SUM(I6:L6)</f>
        <v>22403</v>
      </c>
      <c r="N6" s="136">
        <f t="shared" ref="N6:N19" si="1">H6-M6</f>
        <v>43</v>
      </c>
      <c r="O6" s="136">
        <f t="shared" ref="O6:O11" si="2">N6+B6</f>
        <v>2358</v>
      </c>
    </row>
    <row r="7" spans="1:15" s="119" customFormat="1" ht="20.25">
      <c r="A7" s="135" t="s">
        <v>701</v>
      </c>
      <c r="B7" s="136">
        <f>[1]被征地养老!B4</f>
        <v>1673</v>
      </c>
      <c r="C7" s="137">
        <f>[1]被征地养老!B11</f>
        <v>2880</v>
      </c>
      <c r="D7" s="137">
        <f>[1]被征地养老!B12</f>
        <v>70</v>
      </c>
      <c r="E7" s="137">
        <f>[1]被征地养老!B13</f>
        <v>25001</v>
      </c>
      <c r="F7" s="138"/>
      <c r="G7" s="138"/>
      <c r="H7" s="136">
        <f t="shared" ref="H7:H19" si="3">SUM(C7:G7)</f>
        <v>27951</v>
      </c>
      <c r="I7" s="137">
        <f>[1]被征地养老!E5</f>
        <v>26700</v>
      </c>
      <c r="J7" s="138"/>
      <c r="K7" s="138"/>
      <c r="L7" s="138"/>
      <c r="M7" s="136">
        <f t="shared" si="0"/>
        <v>26700</v>
      </c>
      <c r="N7" s="136">
        <f t="shared" si="1"/>
        <v>1251</v>
      </c>
      <c r="O7" s="136">
        <f t="shared" si="2"/>
        <v>2924</v>
      </c>
    </row>
    <row r="8" spans="1:15" s="119" customFormat="1" ht="20.25">
      <c r="A8" s="135" t="s">
        <v>702</v>
      </c>
      <c r="B8" s="136">
        <f>[1]城镇居民养老!B4</f>
        <v>515</v>
      </c>
      <c r="C8" s="137">
        <f>[1]城镇居民养老!B6</f>
        <v>0</v>
      </c>
      <c r="D8" s="137">
        <f>[1]城镇居民养老!B7</f>
        <v>6</v>
      </c>
      <c r="E8" s="137">
        <f>[1]城镇居民养老!B8</f>
        <v>0</v>
      </c>
      <c r="F8" s="138"/>
      <c r="G8" s="138"/>
      <c r="H8" s="136">
        <f t="shared" si="3"/>
        <v>6</v>
      </c>
      <c r="I8" s="137">
        <f>[1]城镇居民养老!E5</f>
        <v>31</v>
      </c>
      <c r="J8" s="138"/>
      <c r="K8" s="138"/>
      <c r="L8" s="138"/>
      <c r="M8" s="136">
        <f t="shared" si="0"/>
        <v>31</v>
      </c>
      <c r="N8" s="136">
        <f t="shared" si="1"/>
        <v>-25</v>
      </c>
      <c r="O8" s="136">
        <f t="shared" si="2"/>
        <v>490</v>
      </c>
    </row>
    <row r="9" spans="1:15" s="121" customFormat="1" ht="20.25">
      <c r="A9" s="139" t="s">
        <v>703</v>
      </c>
      <c r="B9" s="140">
        <f>[1]新型农村养老!B4</f>
        <v>64</v>
      </c>
      <c r="C9" s="141"/>
      <c r="D9" s="142">
        <f>[1]新型农村养老!B10</f>
        <v>3</v>
      </c>
      <c r="E9" s="142">
        <f>[1]新型农村养老!B11</f>
        <v>700</v>
      </c>
      <c r="F9" s="141"/>
      <c r="G9" s="141"/>
      <c r="H9" s="140">
        <f t="shared" si="3"/>
        <v>703</v>
      </c>
      <c r="I9" s="142">
        <f>[1]新型农村养老!E5</f>
        <v>580</v>
      </c>
      <c r="J9" s="141"/>
      <c r="K9" s="141"/>
      <c r="L9" s="141"/>
      <c r="M9" s="140">
        <f t="shared" si="0"/>
        <v>580</v>
      </c>
      <c r="N9" s="140">
        <f t="shared" si="1"/>
        <v>123</v>
      </c>
      <c r="O9" s="140">
        <f t="shared" si="2"/>
        <v>187</v>
      </c>
    </row>
    <row r="10" spans="1:15" s="119" customFormat="1" ht="20.25">
      <c r="A10" s="135" t="s">
        <v>704</v>
      </c>
      <c r="B10" s="136">
        <f>[1]机关事业养老!B4</f>
        <v>3572</v>
      </c>
      <c r="C10" s="137">
        <f>[1]机关事业养老!B$6</f>
        <v>41579</v>
      </c>
      <c r="D10" s="137">
        <f>[1]机关事业养老!B13</f>
        <v>110</v>
      </c>
      <c r="E10" s="137">
        <f>[1]机关事业养老!B14</f>
        <v>37000</v>
      </c>
      <c r="F10" s="137">
        <f>[1]机关事业养老!B15</f>
        <v>3072</v>
      </c>
      <c r="G10" s="138"/>
      <c r="H10" s="136">
        <f t="shared" si="3"/>
        <v>81761</v>
      </c>
      <c r="I10" s="137">
        <f>[1]机关事业养老!E5</f>
        <v>79412</v>
      </c>
      <c r="J10" s="137">
        <f>[1]机关事业养老!E13</f>
        <v>1536</v>
      </c>
      <c r="K10" s="138"/>
      <c r="L10" s="137">
        <f>[1]机关事业养老!E16</f>
        <v>0</v>
      </c>
      <c r="M10" s="136">
        <f t="shared" si="0"/>
        <v>80948</v>
      </c>
      <c r="N10" s="136">
        <f t="shared" si="1"/>
        <v>813</v>
      </c>
      <c r="O10" s="136">
        <f t="shared" si="2"/>
        <v>4385</v>
      </c>
    </row>
    <row r="11" spans="1:15" s="119" customFormat="1" ht="20.25">
      <c r="A11" s="135" t="s">
        <v>705</v>
      </c>
      <c r="B11" s="136">
        <f>'[1]事业养老 (区级)'!B4</f>
        <v>12</v>
      </c>
      <c r="C11" s="137">
        <f>'[1]事业养老 (区级)'!B6</f>
        <v>114</v>
      </c>
      <c r="D11" s="137">
        <f>'[1]事业养老 (区级)'!B13</f>
        <v>2</v>
      </c>
      <c r="E11" s="137">
        <f>'[1]事业养老 (区级)'!B14</f>
        <v>150</v>
      </c>
      <c r="F11" s="138"/>
      <c r="G11" s="138"/>
      <c r="H11" s="136">
        <f t="shared" si="3"/>
        <v>266</v>
      </c>
      <c r="I11" s="137">
        <f>'[1]事业养老 (区级)'!E5</f>
        <v>217</v>
      </c>
      <c r="J11" s="138"/>
      <c r="K11" s="138"/>
      <c r="L11" s="138"/>
      <c r="M11" s="136">
        <f t="shared" si="0"/>
        <v>217</v>
      </c>
      <c r="N11" s="136">
        <f t="shared" si="1"/>
        <v>49</v>
      </c>
      <c r="O11" s="136">
        <f t="shared" si="2"/>
        <v>61</v>
      </c>
    </row>
    <row r="12" spans="1:15" s="119" customFormat="1" ht="20.25">
      <c r="A12" s="143" t="s">
        <v>706</v>
      </c>
      <c r="B12" s="136">
        <f>SUM(B6:B11)</f>
        <v>8151</v>
      </c>
      <c r="C12" s="136">
        <f t="shared" ref="C12:O12" si="4">SUM(C6:C11)</f>
        <v>45116</v>
      </c>
      <c r="D12" s="136">
        <f t="shared" si="4"/>
        <v>281</v>
      </c>
      <c r="E12" s="136">
        <f t="shared" si="4"/>
        <v>84664</v>
      </c>
      <c r="F12" s="136">
        <f t="shared" si="4"/>
        <v>3072</v>
      </c>
      <c r="G12" s="136">
        <f t="shared" si="4"/>
        <v>0</v>
      </c>
      <c r="H12" s="136">
        <f t="shared" si="4"/>
        <v>133133</v>
      </c>
      <c r="I12" s="136">
        <f t="shared" si="4"/>
        <v>129343</v>
      </c>
      <c r="J12" s="136">
        <f t="shared" si="4"/>
        <v>1536</v>
      </c>
      <c r="K12" s="136">
        <f t="shared" si="4"/>
        <v>0</v>
      </c>
      <c r="L12" s="136">
        <f t="shared" si="4"/>
        <v>0</v>
      </c>
      <c r="M12" s="136">
        <f t="shared" si="4"/>
        <v>130879</v>
      </c>
      <c r="N12" s="136">
        <f t="shared" si="4"/>
        <v>2254</v>
      </c>
      <c r="O12" s="136">
        <f t="shared" si="4"/>
        <v>10405</v>
      </c>
    </row>
    <row r="13" spans="1:15" s="119" customFormat="1" ht="20.25">
      <c r="A13" s="135" t="s">
        <v>707</v>
      </c>
      <c r="B13" s="136">
        <f>[1]城乡居民!B5</f>
        <v>4770</v>
      </c>
      <c r="C13" s="137">
        <f>[1]城乡居民!B7</f>
        <v>9073</v>
      </c>
      <c r="D13" s="137">
        <f>[1]城乡居民!B8</f>
        <v>40</v>
      </c>
      <c r="E13" s="137">
        <f>[1]城乡居民!B9</f>
        <v>26506</v>
      </c>
      <c r="F13" s="138"/>
      <c r="G13" s="138">
        <v>0</v>
      </c>
      <c r="H13" s="136">
        <f t="shared" si="3"/>
        <v>35619</v>
      </c>
      <c r="I13" s="137">
        <f>[1]城乡居民!E6</f>
        <v>35555</v>
      </c>
      <c r="J13" s="138"/>
      <c r="K13" s="137">
        <f>[1]城乡居民!E14</f>
        <v>383</v>
      </c>
      <c r="L13" s="137">
        <f>[1]城乡居民!E15</f>
        <v>800</v>
      </c>
      <c r="M13" s="136">
        <f t="shared" ref="M13:M19" si="5">SUM(I13:L13)</f>
        <v>36738</v>
      </c>
      <c r="N13" s="136">
        <f t="shared" si="1"/>
        <v>-1119</v>
      </c>
      <c r="O13" s="136">
        <f t="shared" ref="O13:O19" si="6">N13+B13</f>
        <v>3651</v>
      </c>
    </row>
    <row r="14" spans="1:15" s="119" customFormat="1" ht="20.25">
      <c r="A14" s="135" t="s">
        <v>708</v>
      </c>
      <c r="B14" s="136">
        <f>[1]公补金!B5</f>
        <v>11728</v>
      </c>
      <c r="C14" s="137">
        <f>[1]公补金!B7</f>
        <v>1030</v>
      </c>
      <c r="D14" s="137">
        <f>[1]公补金!B12</f>
        <v>110</v>
      </c>
      <c r="E14" s="138"/>
      <c r="F14" s="138"/>
      <c r="G14" s="137">
        <f>[1]城乡居民!B16</f>
        <v>0</v>
      </c>
      <c r="H14" s="136">
        <f t="shared" si="3"/>
        <v>1140</v>
      </c>
      <c r="I14" s="137">
        <f>[1]公补金!E6</f>
        <v>700</v>
      </c>
      <c r="J14" s="138"/>
      <c r="K14" s="137">
        <f>[1]公补金!E14</f>
        <v>0</v>
      </c>
      <c r="L14" s="138"/>
      <c r="M14" s="136">
        <f t="shared" si="5"/>
        <v>700</v>
      </c>
      <c r="N14" s="136">
        <f t="shared" si="1"/>
        <v>440</v>
      </c>
      <c r="O14" s="136">
        <f t="shared" si="6"/>
        <v>12168</v>
      </c>
    </row>
    <row r="15" spans="1:15" s="119" customFormat="1" ht="20.25">
      <c r="A15" s="135" t="s">
        <v>709</v>
      </c>
      <c r="B15" s="136">
        <f>[1]机关子女!B6</f>
        <v>204</v>
      </c>
      <c r="C15" s="137">
        <f>[1]机关子女!B8</f>
        <v>696</v>
      </c>
      <c r="D15" s="137">
        <f>[1]机关子女!B12</f>
        <v>0</v>
      </c>
      <c r="E15" s="138"/>
      <c r="F15" s="138"/>
      <c r="G15" s="138"/>
      <c r="H15" s="136">
        <f t="shared" si="3"/>
        <v>696</v>
      </c>
      <c r="I15" s="137">
        <f>[1]机关子女!E7</f>
        <v>848</v>
      </c>
      <c r="J15" s="138"/>
      <c r="K15" s="138"/>
      <c r="L15" s="138"/>
      <c r="M15" s="136">
        <f t="shared" si="5"/>
        <v>848</v>
      </c>
      <c r="N15" s="136">
        <f t="shared" si="1"/>
        <v>-152</v>
      </c>
      <c r="O15" s="136">
        <f t="shared" si="6"/>
        <v>52</v>
      </c>
    </row>
    <row r="16" spans="1:15" s="119" customFormat="1" ht="20.25">
      <c r="A16" s="143" t="s">
        <v>710</v>
      </c>
      <c r="B16" s="136">
        <f>SUM(B13:B15)</f>
        <v>16702</v>
      </c>
      <c r="C16" s="136">
        <f t="shared" ref="C16:N16" si="7">SUM(C13:C15)</f>
        <v>10799</v>
      </c>
      <c r="D16" s="136">
        <f t="shared" si="7"/>
        <v>150</v>
      </c>
      <c r="E16" s="136">
        <f t="shared" si="7"/>
        <v>26506</v>
      </c>
      <c r="F16" s="136">
        <f t="shared" si="7"/>
        <v>0</v>
      </c>
      <c r="G16" s="136">
        <f t="shared" si="7"/>
        <v>0</v>
      </c>
      <c r="H16" s="136">
        <f t="shared" si="3"/>
        <v>37455</v>
      </c>
      <c r="I16" s="136">
        <f t="shared" si="7"/>
        <v>37103</v>
      </c>
      <c r="J16" s="136">
        <f t="shared" si="7"/>
        <v>0</v>
      </c>
      <c r="K16" s="136">
        <f t="shared" si="7"/>
        <v>383</v>
      </c>
      <c r="L16" s="136">
        <f t="shared" si="7"/>
        <v>800</v>
      </c>
      <c r="M16" s="136">
        <f t="shared" si="5"/>
        <v>38286</v>
      </c>
      <c r="N16" s="136">
        <f t="shared" si="7"/>
        <v>-831</v>
      </c>
      <c r="O16" s="136">
        <f t="shared" si="6"/>
        <v>15871</v>
      </c>
    </row>
    <row r="17" spans="1:15" s="121" customFormat="1" ht="20.25">
      <c r="A17" s="139" t="s">
        <v>711</v>
      </c>
      <c r="B17" s="140">
        <f>[1]就业专项!B5</f>
        <v>147</v>
      </c>
      <c r="C17" s="142">
        <f>[1]就业专项!B7</f>
        <v>0</v>
      </c>
      <c r="D17" s="142">
        <f>[1]就业专项!B8</f>
        <v>0</v>
      </c>
      <c r="E17" s="142">
        <f>[1]就业专项!B9</f>
        <v>4916</v>
      </c>
      <c r="F17" s="141"/>
      <c r="G17" s="142">
        <f>[1]就业专项!B12</f>
        <v>0</v>
      </c>
      <c r="H17" s="140">
        <f t="shared" si="3"/>
        <v>4916</v>
      </c>
      <c r="I17" s="142">
        <f>[1]就业专项!E6</f>
        <v>4916</v>
      </c>
      <c r="J17" s="141"/>
      <c r="K17" s="141"/>
      <c r="L17" s="141"/>
      <c r="M17" s="140">
        <f t="shared" si="5"/>
        <v>4916</v>
      </c>
      <c r="N17" s="140">
        <f t="shared" si="1"/>
        <v>0</v>
      </c>
      <c r="O17" s="140">
        <f t="shared" si="6"/>
        <v>147</v>
      </c>
    </row>
    <row r="18" spans="1:15" s="121" customFormat="1" ht="20.25">
      <c r="A18" s="139" t="s">
        <v>712</v>
      </c>
      <c r="B18" s="140">
        <f>[1]其他养老专项!B5</f>
        <v>0</v>
      </c>
      <c r="C18" s="141"/>
      <c r="D18" s="141"/>
      <c r="E18" s="142">
        <f>[1]其他养老专项!B9</f>
        <v>30361</v>
      </c>
      <c r="F18" s="141"/>
      <c r="G18" s="141"/>
      <c r="H18" s="140">
        <f t="shared" si="3"/>
        <v>30361</v>
      </c>
      <c r="I18" s="142">
        <f>[1]其他养老专项!E6</f>
        <v>30361</v>
      </c>
      <c r="J18" s="141"/>
      <c r="K18" s="141"/>
      <c r="L18" s="141"/>
      <c r="M18" s="140">
        <f t="shared" si="5"/>
        <v>30361</v>
      </c>
      <c r="N18" s="140">
        <f t="shared" si="1"/>
        <v>0</v>
      </c>
      <c r="O18" s="140">
        <f t="shared" si="6"/>
        <v>0</v>
      </c>
    </row>
    <row r="19" spans="1:15" s="119" customFormat="1" ht="20.25">
      <c r="A19" s="144" t="s">
        <v>713</v>
      </c>
      <c r="B19" s="136">
        <f>[1]其他医疗专项!B5</f>
        <v>0</v>
      </c>
      <c r="C19" s="138"/>
      <c r="D19" s="137">
        <f>[1]其他医疗专项!B8</f>
        <v>0</v>
      </c>
      <c r="E19" s="137">
        <f>[1]其他医疗专项!B9</f>
        <v>540</v>
      </c>
      <c r="F19" s="138"/>
      <c r="G19" s="138"/>
      <c r="H19" s="136">
        <f t="shared" si="3"/>
        <v>540</v>
      </c>
      <c r="I19" s="137">
        <f>[1]其他医疗专项!E6</f>
        <v>540</v>
      </c>
      <c r="J19" s="138"/>
      <c r="K19" s="138"/>
      <c r="L19" s="138"/>
      <c r="M19" s="136">
        <f t="shared" si="5"/>
        <v>540</v>
      </c>
      <c r="N19" s="136">
        <f t="shared" si="1"/>
        <v>0</v>
      </c>
      <c r="O19" s="136">
        <f t="shared" si="6"/>
        <v>0</v>
      </c>
    </row>
    <row r="20" spans="1:15" s="119" customFormat="1" ht="20.25">
      <c r="A20" s="143" t="s">
        <v>714</v>
      </c>
      <c r="B20" s="136">
        <f>SUM(B17:B19)</f>
        <v>147</v>
      </c>
      <c r="C20" s="136">
        <f t="shared" ref="C20:O20" si="8">SUM(C17:C19)</f>
        <v>0</v>
      </c>
      <c r="D20" s="136">
        <f t="shared" si="8"/>
        <v>0</v>
      </c>
      <c r="E20" s="136">
        <f t="shared" si="8"/>
        <v>35817</v>
      </c>
      <c r="F20" s="136">
        <f t="shared" si="8"/>
        <v>0</v>
      </c>
      <c r="G20" s="136">
        <f t="shared" si="8"/>
        <v>0</v>
      </c>
      <c r="H20" s="136">
        <f t="shared" si="8"/>
        <v>35817</v>
      </c>
      <c r="I20" s="136">
        <f t="shared" si="8"/>
        <v>35817</v>
      </c>
      <c r="J20" s="136">
        <f t="shared" si="8"/>
        <v>0</v>
      </c>
      <c r="K20" s="136">
        <f t="shared" si="8"/>
        <v>0</v>
      </c>
      <c r="L20" s="136">
        <f t="shared" si="8"/>
        <v>0</v>
      </c>
      <c r="M20" s="136">
        <f t="shared" si="8"/>
        <v>35817</v>
      </c>
      <c r="N20" s="136">
        <f t="shared" si="8"/>
        <v>0</v>
      </c>
      <c r="O20" s="136">
        <f t="shared" si="8"/>
        <v>147</v>
      </c>
    </row>
    <row r="21" spans="1:15" s="120" customFormat="1" ht="20.25">
      <c r="A21" s="143" t="s">
        <v>797</v>
      </c>
      <c r="B21" s="136">
        <f>SUM(B12,B16,,B20)</f>
        <v>25000</v>
      </c>
      <c r="C21" s="136">
        <f t="shared" ref="C21:O21" si="9">SUM(C12,C16,,C20)</f>
        <v>55915</v>
      </c>
      <c r="D21" s="136">
        <f t="shared" si="9"/>
        <v>431</v>
      </c>
      <c r="E21" s="136">
        <f t="shared" si="9"/>
        <v>146987</v>
      </c>
      <c r="F21" s="136">
        <f t="shared" si="9"/>
        <v>3072</v>
      </c>
      <c r="G21" s="136">
        <f t="shared" si="9"/>
        <v>0</v>
      </c>
      <c r="H21" s="136">
        <f t="shared" si="9"/>
        <v>206405</v>
      </c>
      <c r="I21" s="136">
        <f t="shared" si="9"/>
        <v>202263</v>
      </c>
      <c r="J21" s="136">
        <f t="shared" si="9"/>
        <v>1536</v>
      </c>
      <c r="K21" s="136">
        <f t="shared" si="9"/>
        <v>383</v>
      </c>
      <c r="L21" s="136">
        <f t="shared" si="9"/>
        <v>800</v>
      </c>
      <c r="M21" s="136">
        <f t="shared" si="9"/>
        <v>204982</v>
      </c>
      <c r="N21" s="136">
        <f t="shared" si="9"/>
        <v>1423</v>
      </c>
      <c r="O21" s="136">
        <f t="shared" si="9"/>
        <v>26423</v>
      </c>
    </row>
  </sheetData>
  <mergeCells count="8">
    <mergeCell ref="A1:O1"/>
    <mergeCell ref="M3:O3"/>
    <mergeCell ref="A4:A5"/>
    <mergeCell ref="B4:B5"/>
    <mergeCell ref="C4:H4"/>
    <mergeCell ref="I4:M4"/>
    <mergeCell ref="N4:N5"/>
    <mergeCell ref="O4:O5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0"/>
  <sheetViews>
    <sheetView topLeftCell="A10" workbookViewId="0">
      <selection sqref="A1:E1"/>
    </sheetView>
  </sheetViews>
  <sheetFormatPr defaultRowHeight="14.25"/>
  <cols>
    <col min="1" max="1" width="48.5" style="146" customWidth="1"/>
    <col min="2" max="5" width="20.625" style="148" customWidth="1"/>
    <col min="6" max="16384" width="9" style="146"/>
  </cols>
  <sheetData>
    <row r="1" spans="1:12" ht="25.5" customHeight="1">
      <c r="A1" s="356" t="s">
        <v>798</v>
      </c>
      <c r="B1" s="356"/>
      <c r="C1" s="356"/>
      <c r="D1" s="356"/>
      <c r="E1" s="356"/>
      <c r="F1" s="145"/>
      <c r="G1" s="145"/>
      <c r="H1" s="145"/>
      <c r="I1" s="145"/>
      <c r="J1" s="145"/>
      <c r="K1" s="145"/>
      <c r="L1" s="145"/>
    </row>
    <row r="2" spans="1:12" s="147" customFormat="1" ht="20.25" customHeight="1">
      <c r="A2" s="130"/>
      <c r="B2" s="130"/>
      <c r="C2" s="130"/>
      <c r="D2" s="130"/>
      <c r="E2" s="130"/>
    </row>
    <row r="3" spans="1:12" s="147" customFormat="1" ht="20.25">
      <c r="A3" s="123"/>
      <c r="B3" s="123"/>
      <c r="C3" s="123"/>
      <c r="D3" s="123"/>
      <c r="E3" s="150" t="s">
        <v>716</v>
      </c>
    </row>
    <row r="4" spans="1:12" s="147" customFormat="1" ht="24" customHeight="1">
      <c r="A4" s="360" t="s">
        <v>717</v>
      </c>
      <c r="B4" s="360" t="s">
        <v>718</v>
      </c>
      <c r="C4" s="360"/>
      <c r="D4" s="360"/>
      <c r="E4" s="360"/>
    </row>
    <row r="5" spans="1:12" s="147" customFormat="1" ht="24" customHeight="1">
      <c r="A5" s="360"/>
      <c r="B5" s="151" t="s">
        <v>719</v>
      </c>
      <c r="C5" s="151" t="s">
        <v>720</v>
      </c>
      <c r="D5" s="151" t="s">
        <v>721</v>
      </c>
      <c r="E5" s="126" t="s">
        <v>50</v>
      </c>
    </row>
    <row r="6" spans="1:12" s="147" customFormat="1" ht="24" customHeight="1">
      <c r="A6" s="127" t="s">
        <v>700</v>
      </c>
      <c r="B6" s="152">
        <f>20253-4002</f>
        <v>16251</v>
      </c>
      <c r="C6" s="152"/>
      <c r="D6" s="152">
        <v>4002</v>
      </c>
      <c r="E6" s="153">
        <f>SUM(B6:D6)</f>
        <v>20253</v>
      </c>
    </row>
    <row r="7" spans="1:12" s="147" customFormat="1" ht="24" customHeight="1">
      <c r="A7" s="127" t="s">
        <v>701</v>
      </c>
      <c r="B7" s="152"/>
      <c r="C7" s="152">
        <v>24724</v>
      </c>
      <c r="D7" s="152"/>
      <c r="E7" s="153">
        <f t="shared" ref="E7:E17" si="0">SUM(B7:D7)</f>
        <v>24724</v>
      </c>
    </row>
    <row r="8" spans="1:12" s="147" customFormat="1" ht="24" customHeight="1">
      <c r="A8" s="127" t="s">
        <v>702</v>
      </c>
      <c r="B8" s="153" t="s">
        <v>722</v>
      </c>
      <c r="C8" s="152"/>
      <c r="D8" s="152"/>
      <c r="E8" s="153">
        <f t="shared" si="0"/>
        <v>0</v>
      </c>
    </row>
    <row r="9" spans="1:12" s="147" customFormat="1" ht="24" customHeight="1">
      <c r="A9" s="127" t="s">
        <v>703</v>
      </c>
      <c r="B9" s="153" t="s">
        <v>722</v>
      </c>
      <c r="C9" s="152"/>
      <c r="D9" s="152">
        <v>700</v>
      </c>
      <c r="E9" s="153">
        <f t="shared" si="0"/>
        <v>700</v>
      </c>
    </row>
    <row r="10" spans="1:12" s="147" customFormat="1" ht="24" customHeight="1">
      <c r="A10" s="127" t="s">
        <v>704</v>
      </c>
      <c r="B10" s="153">
        <f>30000-14000</f>
        <v>16000</v>
      </c>
      <c r="C10" s="152"/>
      <c r="D10" s="152">
        <f>5000+2000+14000</f>
        <v>21000</v>
      </c>
      <c r="E10" s="153">
        <f t="shared" si="0"/>
        <v>37000</v>
      </c>
    </row>
    <row r="11" spans="1:12" s="147" customFormat="1" ht="24" customHeight="1">
      <c r="A11" s="127" t="s">
        <v>705</v>
      </c>
      <c r="B11" s="153">
        <v>150</v>
      </c>
      <c r="C11" s="154"/>
      <c r="D11" s="152"/>
      <c r="E11" s="153">
        <f t="shared" si="0"/>
        <v>150</v>
      </c>
    </row>
    <row r="12" spans="1:12" s="147" customFormat="1" ht="24" customHeight="1">
      <c r="A12" s="127" t="s">
        <v>707</v>
      </c>
      <c r="B12" s="153">
        <f>21882-11000</f>
        <v>10882</v>
      </c>
      <c r="C12" s="152"/>
      <c r="D12" s="152">
        <v>11000</v>
      </c>
      <c r="E12" s="153">
        <f t="shared" si="0"/>
        <v>21882</v>
      </c>
    </row>
    <row r="13" spans="1:12" s="147" customFormat="1" ht="24" customHeight="1">
      <c r="A13" s="127" t="s">
        <v>708</v>
      </c>
      <c r="B13" s="152" t="s">
        <v>722</v>
      </c>
      <c r="C13" s="152"/>
      <c r="D13" s="152"/>
      <c r="E13" s="153">
        <f t="shared" si="0"/>
        <v>0</v>
      </c>
    </row>
    <row r="14" spans="1:12" s="147" customFormat="1" ht="24" customHeight="1">
      <c r="A14" s="127" t="s">
        <v>709</v>
      </c>
      <c r="B14" s="152" t="s">
        <v>722</v>
      </c>
      <c r="C14" s="152"/>
      <c r="D14" s="152"/>
      <c r="E14" s="153">
        <f t="shared" si="0"/>
        <v>0</v>
      </c>
    </row>
    <row r="15" spans="1:12" s="147" customFormat="1" ht="24" customHeight="1">
      <c r="A15" s="127" t="s">
        <v>711</v>
      </c>
      <c r="B15" s="153">
        <v>1416</v>
      </c>
      <c r="C15" s="152"/>
      <c r="D15" s="152">
        <v>3200</v>
      </c>
      <c r="E15" s="153">
        <f t="shared" si="0"/>
        <v>4616</v>
      </c>
    </row>
    <row r="16" spans="1:12" s="147" customFormat="1" ht="24" customHeight="1">
      <c r="A16" s="127" t="s">
        <v>712</v>
      </c>
      <c r="B16" s="153">
        <v>14761</v>
      </c>
      <c r="C16" s="152"/>
      <c r="D16" s="152">
        <v>15600</v>
      </c>
      <c r="E16" s="153">
        <f t="shared" si="0"/>
        <v>30361</v>
      </c>
    </row>
    <row r="17" spans="1:5" s="147" customFormat="1" ht="24" customHeight="1">
      <c r="A17" s="127" t="s">
        <v>713</v>
      </c>
      <c r="B17" s="153">
        <v>540</v>
      </c>
      <c r="C17" s="154"/>
      <c r="D17" s="152"/>
      <c r="E17" s="153">
        <f t="shared" si="0"/>
        <v>540</v>
      </c>
    </row>
    <row r="18" spans="1:5" s="147" customFormat="1" ht="24" customHeight="1">
      <c r="A18" s="129" t="s">
        <v>797</v>
      </c>
      <c r="B18" s="155">
        <f>SUM(B6:B17)</f>
        <v>60000</v>
      </c>
      <c r="C18" s="155">
        <f>SUM(C6:C17)</f>
        <v>24724</v>
      </c>
      <c r="D18" s="155">
        <f>SUM(D6:D17)</f>
        <v>55502</v>
      </c>
      <c r="E18" s="155">
        <f>SUM(E6:E17)</f>
        <v>140226</v>
      </c>
    </row>
    <row r="19" spans="1:5" ht="20.25">
      <c r="E19" s="149">
        <f>B18+C18+D18-E18</f>
        <v>0</v>
      </c>
    </row>
    <row r="20" spans="1:5" ht="13.5">
      <c r="B20" s="146"/>
      <c r="C20" s="146"/>
      <c r="D20" s="146"/>
      <c r="E20" s="146"/>
    </row>
  </sheetData>
  <mergeCells count="3">
    <mergeCell ref="A1:E1"/>
    <mergeCell ref="A4:A5"/>
    <mergeCell ref="B4:E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C11" sqref="C11"/>
    </sheetView>
  </sheetViews>
  <sheetFormatPr defaultRowHeight="13.5"/>
  <cols>
    <col min="1" max="1" width="22.5" style="118" customWidth="1"/>
    <col min="2" max="2" width="8.625" style="118" customWidth="1"/>
    <col min="3" max="3" width="24.875" style="118" customWidth="1"/>
    <col min="4" max="4" width="20.5" style="118" customWidth="1"/>
    <col min="5" max="5" width="8.625" style="118" customWidth="1"/>
    <col min="6" max="6" width="44.875" style="118" customWidth="1"/>
    <col min="7" max="16384" width="9" style="118"/>
  </cols>
  <sheetData>
    <row r="1" spans="1:6" ht="27">
      <c r="A1" s="365" t="s">
        <v>799</v>
      </c>
      <c r="B1" s="365"/>
      <c r="C1" s="365"/>
      <c r="D1" s="365"/>
      <c r="E1" s="365"/>
      <c r="F1" s="365"/>
    </row>
    <row r="2" spans="1:6" ht="14.25">
      <c r="A2" s="160"/>
      <c r="B2" s="160"/>
      <c r="C2" s="160"/>
      <c r="D2" s="160"/>
      <c r="E2" s="160"/>
      <c r="F2" s="161" t="s">
        <v>1</v>
      </c>
    </row>
    <row r="3" spans="1:6" s="156" customFormat="1" ht="20.100000000000001" customHeight="1">
      <c r="A3" s="126" t="s">
        <v>663</v>
      </c>
      <c r="B3" s="126" t="s">
        <v>53</v>
      </c>
      <c r="C3" s="126" t="s">
        <v>723</v>
      </c>
      <c r="D3" s="126" t="s">
        <v>664</v>
      </c>
      <c r="E3" s="128" t="s">
        <v>53</v>
      </c>
      <c r="F3" s="126" t="s">
        <v>723</v>
      </c>
    </row>
    <row r="4" spans="1:6" ht="20.100000000000001" customHeight="1">
      <c r="A4" s="125" t="s">
        <v>665</v>
      </c>
      <c r="B4" s="162">
        <v>2315</v>
      </c>
      <c r="C4" s="163"/>
      <c r="D4" s="125" t="s">
        <v>666</v>
      </c>
      <c r="E4" s="164">
        <f>SUM(E5:E13)</f>
        <v>22403</v>
      </c>
      <c r="F4" s="165"/>
    </row>
    <row r="5" spans="1:6" ht="72">
      <c r="A5" s="125" t="s">
        <v>667</v>
      </c>
      <c r="B5" s="166">
        <f>SUM(B6:B15)</f>
        <v>22446</v>
      </c>
      <c r="C5" s="167"/>
      <c r="D5" s="366" t="s">
        <v>668</v>
      </c>
      <c r="E5" s="368">
        <v>22403</v>
      </c>
      <c r="F5" s="174" t="s">
        <v>724</v>
      </c>
    </row>
    <row r="6" spans="1:6" ht="48">
      <c r="A6" s="361" t="s">
        <v>669</v>
      </c>
      <c r="B6" s="363">
        <v>543</v>
      </c>
      <c r="C6" s="371" t="s">
        <v>800</v>
      </c>
      <c r="D6" s="367"/>
      <c r="E6" s="369"/>
      <c r="F6" s="175" t="s">
        <v>801</v>
      </c>
    </row>
    <row r="7" spans="1:6" ht="20.100000000000001" customHeight="1">
      <c r="A7" s="370"/>
      <c r="B7" s="370"/>
      <c r="C7" s="372"/>
      <c r="D7" s="167" t="s">
        <v>670</v>
      </c>
      <c r="E7" s="162"/>
      <c r="F7" s="167"/>
    </row>
    <row r="8" spans="1:6" ht="20.100000000000001" customHeight="1">
      <c r="A8" s="370"/>
      <c r="B8" s="370"/>
      <c r="C8" s="372"/>
      <c r="D8" s="171" t="s">
        <v>672</v>
      </c>
      <c r="E8" s="172"/>
      <c r="F8" s="173"/>
    </row>
    <row r="9" spans="1:6" ht="20.100000000000001" customHeight="1">
      <c r="A9" s="169" t="s">
        <v>671</v>
      </c>
      <c r="B9" s="157">
        <v>90</v>
      </c>
      <c r="C9" s="176"/>
      <c r="D9" s="167" t="s">
        <v>674</v>
      </c>
      <c r="E9" s="162"/>
      <c r="F9" s="167"/>
    </row>
    <row r="10" spans="1:6" ht="60">
      <c r="A10" s="361" t="s">
        <v>673</v>
      </c>
      <c r="B10" s="363">
        <v>21813</v>
      </c>
      <c r="C10" s="177" t="s">
        <v>725</v>
      </c>
      <c r="D10" s="167" t="s">
        <v>676</v>
      </c>
      <c r="E10" s="162"/>
      <c r="F10" s="167"/>
    </row>
    <row r="11" spans="1:6" ht="36">
      <c r="A11" s="362"/>
      <c r="B11" s="364"/>
      <c r="C11" s="178" t="s">
        <v>726</v>
      </c>
      <c r="D11" s="167"/>
      <c r="E11" s="162"/>
      <c r="F11" s="167"/>
    </row>
    <row r="12" spans="1:6" ht="20.100000000000001" customHeight="1">
      <c r="A12" s="167" t="s">
        <v>675</v>
      </c>
      <c r="B12" s="162"/>
      <c r="C12" s="179"/>
      <c r="D12" s="167"/>
      <c r="E12" s="162"/>
      <c r="F12" s="167"/>
    </row>
    <row r="13" spans="1:6" ht="20.100000000000001" customHeight="1">
      <c r="A13" s="167" t="s">
        <v>677</v>
      </c>
      <c r="B13" s="162"/>
      <c r="C13" s="167"/>
      <c r="D13" s="125"/>
      <c r="E13" s="162"/>
      <c r="F13" s="167"/>
    </row>
    <row r="14" spans="1:6" ht="20.100000000000001" customHeight="1">
      <c r="A14" s="167" t="s">
        <v>678</v>
      </c>
      <c r="B14" s="162"/>
      <c r="C14" s="167"/>
      <c r="D14" s="125" t="s">
        <v>679</v>
      </c>
      <c r="E14" s="166">
        <f>B5-E4</f>
        <v>43</v>
      </c>
      <c r="F14" s="167"/>
    </row>
    <row r="15" spans="1:6" ht="20.100000000000001" customHeight="1">
      <c r="A15" s="167" t="s">
        <v>680</v>
      </c>
      <c r="B15" s="162"/>
      <c r="C15" s="167"/>
      <c r="D15" s="125" t="s">
        <v>681</v>
      </c>
      <c r="E15" s="166">
        <f>B4+E14</f>
        <v>2358</v>
      </c>
      <c r="F15" s="158"/>
    </row>
    <row r="16" spans="1:6" ht="20.100000000000001" customHeight="1">
      <c r="A16" s="170" t="s">
        <v>626</v>
      </c>
      <c r="B16" s="166">
        <f>B4+B5</f>
        <v>24761</v>
      </c>
      <c r="C16" s="167"/>
      <c r="D16" s="126" t="s">
        <v>727</v>
      </c>
      <c r="E16" s="166">
        <f>E4+E15</f>
        <v>24761</v>
      </c>
      <c r="F16" s="167"/>
    </row>
    <row r="17" spans="1:6">
      <c r="A17" s="159"/>
      <c r="B17" s="117"/>
      <c r="C17" s="117"/>
      <c r="D17" s="117"/>
      <c r="E17" s="117"/>
      <c r="F17" s="117"/>
    </row>
    <row r="18" spans="1:6">
      <c r="A18" s="159"/>
      <c r="B18" s="117"/>
      <c r="C18" s="117"/>
      <c r="D18" s="117"/>
      <c r="E18" s="117"/>
      <c r="F18" s="117"/>
    </row>
  </sheetData>
  <mergeCells count="8">
    <mergeCell ref="A10:A11"/>
    <mergeCell ref="B10:B11"/>
    <mergeCell ref="A1:F1"/>
    <mergeCell ref="D5:D6"/>
    <mergeCell ref="E5:E6"/>
    <mergeCell ref="A6:A8"/>
    <mergeCell ref="B6:B8"/>
    <mergeCell ref="C6:C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3" sqref="A3:F3"/>
    </sheetView>
  </sheetViews>
  <sheetFormatPr defaultRowHeight="14.25"/>
  <cols>
    <col min="1" max="1" width="24.875" style="181" customWidth="1"/>
    <col min="2" max="2" width="9" style="181"/>
    <col min="3" max="3" width="28.25" style="181" customWidth="1"/>
    <col min="4" max="4" width="25.5" style="181" customWidth="1"/>
    <col min="5" max="5" width="9" style="181"/>
    <col min="6" max="6" width="34.875" style="181" customWidth="1"/>
    <col min="7" max="16384" width="9" style="181"/>
  </cols>
  <sheetData>
    <row r="1" spans="1:6" ht="27">
      <c r="A1" s="365" t="s">
        <v>789</v>
      </c>
      <c r="B1" s="365"/>
      <c r="C1" s="365"/>
      <c r="D1" s="365"/>
      <c r="E1" s="365"/>
      <c r="F1" s="365"/>
    </row>
    <row r="2" spans="1:6">
      <c r="A2" s="160"/>
      <c r="B2" s="160"/>
      <c r="C2" s="160"/>
      <c r="D2" s="160"/>
      <c r="E2" s="160"/>
      <c r="F2" s="161" t="s">
        <v>1</v>
      </c>
    </row>
    <row r="3" spans="1:6" s="122" customFormat="1" ht="20.100000000000001" customHeight="1">
      <c r="A3" s="126" t="s">
        <v>663</v>
      </c>
      <c r="B3" s="126" t="s">
        <v>53</v>
      </c>
      <c r="C3" s="126" t="s">
        <v>728</v>
      </c>
      <c r="D3" s="126" t="s">
        <v>664</v>
      </c>
      <c r="E3" s="128" t="s">
        <v>53</v>
      </c>
      <c r="F3" s="126" t="s">
        <v>728</v>
      </c>
    </row>
    <row r="4" spans="1:6" ht="20.100000000000001" customHeight="1">
      <c r="A4" s="375" t="s">
        <v>665</v>
      </c>
      <c r="B4" s="378">
        <v>1673</v>
      </c>
      <c r="C4" s="371"/>
      <c r="D4" s="125" t="s">
        <v>666</v>
      </c>
      <c r="E4" s="182">
        <f>SUM(E5:E13)</f>
        <v>26700</v>
      </c>
      <c r="F4" s="165"/>
    </row>
    <row r="5" spans="1:6" ht="24">
      <c r="A5" s="376"/>
      <c r="B5" s="379"/>
      <c r="C5" s="372"/>
      <c r="D5" s="382" t="s">
        <v>668</v>
      </c>
      <c r="E5" s="385">
        <v>26700</v>
      </c>
      <c r="F5" s="191" t="s">
        <v>802</v>
      </c>
    </row>
    <row r="6" spans="1:6" ht="36">
      <c r="A6" s="376"/>
      <c r="B6" s="379"/>
      <c r="C6" s="372"/>
      <c r="D6" s="383"/>
      <c r="E6" s="386"/>
      <c r="F6" s="192" t="s">
        <v>729</v>
      </c>
    </row>
    <row r="7" spans="1:6">
      <c r="A7" s="377"/>
      <c r="B7" s="380"/>
      <c r="C7" s="381"/>
      <c r="D7" s="383"/>
      <c r="E7" s="386"/>
      <c r="F7" s="388" t="s">
        <v>730</v>
      </c>
    </row>
    <row r="8" spans="1:6" ht="20.100000000000001" customHeight="1">
      <c r="A8" s="125" t="s">
        <v>667</v>
      </c>
      <c r="B8" s="164">
        <f>SUM(B9:B16)</f>
        <v>27951</v>
      </c>
      <c r="C8" s="179"/>
      <c r="D8" s="384"/>
      <c r="E8" s="387"/>
      <c r="F8" s="389"/>
    </row>
    <row r="9" spans="1:6" ht="24">
      <c r="A9" s="167" t="s">
        <v>669</v>
      </c>
      <c r="B9" s="180">
        <v>2880</v>
      </c>
      <c r="C9" s="188" t="s">
        <v>731</v>
      </c>
      <c r="D9" s="167" t="s">
        <v>670</v>
      </c>
      <c r="E9" s="183"/>
      <c r="F9" s="167"/>
    </row>
    <row r="10" spans="1:6" ht="20.100000000000001" customHeight="1">
      <c r="A10" s="167" t="s">
        <v>671</v>
      </c>
      <c r="B10" s="180">
        <v>70</v>
      </c>
      <c r="C10" s="188"/>
      <c r="D10" s="167" t="s">
        <v>672</v>
      </c>
      <c r="E10" s="183"/>
      <c r="F10" s="167"/>
    </row>
    <row r="11" spans="1:6" ht="60">
      <c r="A11" s="361" t="s">
        <v>673</v>
      </c>
      <c r="B11" s="373">
        <v>25001</v>
      </c>
      <c r="C11" s="189" t="s">
        <v>803</v>
      </c>
      <c r="D11" s="167" t="s">
        <v>674</v>
      </c>
      <c r="E11" s="183"/>
      <c r="F11" s="167"/>
    </row>
    <row r="12" spans="1:6" ht="72">
      <c r="A12" s="362"/>
      <c r="B12" s="374"/>
      <c r="C12" s="190" t="s">
        <v>732</v>
      </c>
      <c r="D12" s="167" t="s">
        <v>676</v>
      </c>
      <c r="E12" s="183"/>
      <c r="F12" s="167"/>
    </row>
    <row r="13" spans="1:6" ht="20.100000000000001" customHeight="1">
      <c r="A13" s="167" t="s">
        <v>675</v>
      </c>
      <c r="B13" s="185"/>
      <c r="C13" s="167"/>
      <c r="D13" s="167"/>
      <c r="E13" s="183"/>
      <c r="F13" s="167"/>
    </row>
    <row r="14" spans="1:6" ht="20.100000000000001" customHeight="1">
      <c r="A14" s="167" t="s">
        <v>677</v>
      </c>
      <c r="B14" s="185"/>
      <c r="C14" s="167"/>
      <c r="D14" s="125"/>
      <c r="E14" s="183"/>
      <c r="F14" s="167"/>
    </row>
    <row r="15" spans="1:6" ht="20.100000000000001" customHeight="1">
      <c r="A15" s="167" t="s">
        <v>678</v>
      </c>
      <c r="B15" s="185"/>
      <c r="C15" s="167"/>
      <c r="D15" s="125" t="s">
        <v>679</v>
      </c>
      <c r="E15" s="164">
        <f>B8-E4</f>
        <v>1251</v>
      </c>
      <c r="F15" s="167"/>
    </row>
    <row r="16" spans="1:6" ht="20.100000000000001" customHeight="1">
      <c r="A16" s="186" t="s">
        <v>680</v>
      </c>
      <c r="B16" s="185"/>
      <c r="C16" s="167"/>
      <c r="D16" s="125" t="s">
        <v>681</v>
      </c>
      <c r="E16" s="164">
        <f>E15+B4</f>
        <v>2924</v>
      </c>
      <c r="F16" s="167"/>
    </row>
    <row r="17" spans="1:6" ht="20.100000000000001" customHeight="1">
      <c r="A17" s="187" t="s">
        <v>804</v>
      </c>
      <c r="B17" s="164">
        <f>B4+B8</f>
        <v>29624</v>
      </c>
      <c r="C17" s="167"/>
      <c r="D17" s="187" t="s">
        <v>805</v>
      </c>
      <c r="E17" s="164">
        <f>E4+E16</f>
        <v>29624</v>
      </c>
      <c r="F17" s="167"/>
    </row>
  </sheetData>
  <mergeCells count="9">
    <mergeCell ref="A11:A12"/>
    <mergeCell ref="B11:B12"/>
    <mergeCell ref="A1:F1"/>
    <mergeCell ref="A4:A7"/>
    <mergeCell ref="B4:B7"/>
    <mergeCell ref="C4:C7"/>
    <mergeCell ref="D5:D8"/>
    <mergeCell ref="E5:E8"/>
    <mergeCell ref="F7:F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F6" sqref="F6:F7"/>
    </sheetView>
  </sheetViews>
  <sheetFormatPr defaultRowHeight="14.25"/>
  <cols>
    <col min="1" max="1" width="30.625" style="181" customWidth="1"/>
    <col min="2" max="2" width="9.5" style="181" customWidth="1"/>
    <col min="3" max="3" width="7.25" style="181" bestFit="1" customWidth="1"/>
    <col min="4" max="4" width="30.625" style="181" customWidth="1"/>
    <col min="5" max="5" width="9.75" style="181" customWidth="1"/>
    <col min="6" max="6" width="38.375" style="181" customWidth="1"/>
    <col min="7" max="16384" width="9" style="181"/>
  </cols>
  <sheetData>
    <row r="1" spans="1:6" ht="46.5" customHeight="1">
      <c r="A1" s="365" t="s">
        <v>806</v>
      </c>
      <c r="B1" s="365"/>
      <c r="C1" s="365"/>
      <c r="D1" s="365"/>
      <c r="E1" s="365"/>
      <c r="F1" s="365"/>
    </row>
    <row r="2" spans="1:6" ht="30" customHeight="1">
      <c r="A2" s="160"/>
      <c r="B2" s="160"/>
      <c r="C2" s="160"/>
      <c r="D2" s="160"/>
      <c r="E2" s="160"/>
      <c r="F2" s="161" t="s">
        <v>1</v>
      </c>
    </row>
    <row r="3" spans="1:6" s="160" customFormat="1" ht="20.100000000000001" customHeight="1">
      <c r="A3" s="126" t="s">
        <v>663</v>
      </c>
      <c r="B3" s="126" t="s">
        <v>53</v>
      </c>
      <c r="C3" s="126" t="s">
        <v>723</v>
      </c>
      <c r="D3" s="126" t="s">
        <v>664</v>
      </c>
      <c r="E3" s="128" t="s">
        <v>53</v>
      </c>
      <c r="F3" s="126" t="s">
        <v>723</v>
      </c>
    </row>
    <row r="4" spans="1:6" ht="20.100000000000001" customHeight="1">
      <c r="A4" s="125" t="s">
        <v>665</v>
      </c>
      <c r="B4" s="185">
        <v>515</v>
      </c>
      <c r="C4" s="163"/>
      <c r="D4" s="125" t="s">
        <v>666</v>
      </c>
      <c r="E4" s="182">
        <f>SUM(E5:E11)</f>
        <v>31</v>
      </c>
      <c r="F4" s="165"/>
    </row>
    <row r="5" spans="1:6" ht="38.25" customHeight="1">
      <c r="A5" s="125" t="s">
        <v>667</v>
      </c>
      <c r="B5" s="164">
        <f>SUM(B6:B12)</f>
        <v>6</v>
      </c>
      <c r="C5" s="167"/>
      <c r="D5" s="366" t="s">
        <v>668</v>
      </c>
      <c r="E5" s="391">
        <v>31</v>
      </c>
      <c r="F5" s="184" t="s">
        <v>808</v>
      </c>
    </row>
    <row r="6" spans="1:6" ht="38.25" customHeight="1">
      <c r="A6" s="167" t="s">
        <v>669</v>
      </c>
      <c r="B6" s="185"/>
      <c r="C6" s="167"/>
      <c r="D6" s="390"/>
      <c r="E6" s="391"/>
      <c r="F6" s="392" t="s">
        <v>807</v>
      </c>
    </row>
    <row r="7" spans="1:6" ht="41.25" customHeight="1">
      <c r="A7" s="167" t="s">
        <v>671</v>
      </c>
      <c r="B7" s="185">
        <v>6</v>
      </c>
      <c r="C7" s="168"/>
      <c r="D7" s="367"/>
      <c r="E7" s="391"/>
      <c r="F7" s="393"/>
    </row>
    <row r="8" spans="1:6" ht="20.100000000000001" customHeight="1">
      <c r="A8" s="167" t="s">
        <v>673</v>
      </c>
      <c r="B8" s="185"/>
      <c r="C8" s="167"/>
      <c r="D8" s="167" t="s">
        <v>670</v>
      </c>
      <c r="E8" s="167"/>
      <c r="F8" s="163"/>
    </row>
    <row r="9" spans="1:6" ht="20.100000000000001" customHeight="1">
      <c r="A9" s="167" t="s">
        <v>675</v>
      </c>
      <c r="B9" s="185"/>
      <c r="C9" s="167"/>
      <c r="D9" s="167" t="s">
        <v>672</v>
      </c>
      <c r="E9" s="183"/>
      <c r="F9" s="167"/>
    </row>
    <row r="10" spans="1:6" ht="20.100000000000001" customHeight="1">
      <c r="A10" s="167" t="s">
        <v>677</v>
      </c>
      <c r="B10" s="185"/>
      <c r="C10" s="167"/>
      <c r="D10" s="167" t="s">
        <v>674</v>
      </c>
      <c r="E10" s="183"/>
      <c r="F10" s="167"/>
    </row>
    <row r="11" spans="1:6" ht="20.100000000000001" customHeight="1">
      <c r="A11" s="167" t="s">
        <v>678</v>
      </c>
      <c r="B11" s="185"/>
      <c r="C11" s="167"/>
      <c r="D11" s="167" t="s">
        <v>676</v>
      </c>
      <c r="E11" s="183"/>
      <c r="F11" s="167"/>
    </row>
    <row r="12" spans="1:6" ht="20.100000000000001" customHeight="1">
      <c r="A12" s="186" t="s">
        <v>680</v>
      </c>
      <c r="B12" s="185"/>
      <c r="C12" s="167"/>
      <c r="D12" s="125" t="s">
        <v>679</v>
      </c>
      <c r="E12" s="164">
        <f>B5-E4</f>
        <v>-25</v>
      </c>
      <c r="F12" s="167"/>
    </row>
    <row r="13" spans="1:6" ht="20.100000000000001" customHeight="1">
      <c r="A13" s="186"/>
      <c r="B13" s="185"/>
      <c r="C13" s="167"/>
      <c r="D13" s="125" t="s">
        <v>681</v>
      </c>
      <c r="E13" s="164">
        <f>B4+E12</f>
        <v>490</v>
      </c>
      <c r="F13" s="167"/>
    </row>
    <row r="14" spans="1:6" ht="20.100000000000001" customHeight="1">
      <c r="A14" s="170" t="s">
        <v>715</v>
      </c>
      <c r="B14" s="164">
        <f>B4+B5</f>
        <v>521</v>
      </c>
      <c r="C14" s="167"/>
      <c r="D14" s="170" t="s">
        <v>715</v>
      </c>
      <c r="E14" s="164">
        <f>E4+E13</f>
        <v>521</v>
      </c>
      <c r="F14" s="167"/>
    </row>
  </sheetData>
  <mergeCells count="4">
    <mergeCell ref="A1:F1"/>
    <mergeCell ref="D5:D7"/>
    <mergeCell ref="E5:E7"/>
    <mergeCell ref="F6:F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4" sqref="A4:A7"/>
    </sheetView>
  </sheetViews>
  <sheetFormatPr defaultRowHeight="14.25"/>
  <cols>
    <col min="1" max="1" width="28.875" style="181" customWidth="1"/>
    <col min="2" max="3" width="7.25" style="181" bestFit="1" customWidth="1"/>
    <col min="4" max="4" width="30" style="181" customWidth="1"/>
    <col min="5" max="5" width="7.25" style="181" bestFit="1" customWidth="1"/>
    <col min="6" max="6" width="33.25" style="181" customWidth="1"/>
    <col min="7" max="16384" width="9" style="181"/>
  </cols>
  <sheetData>
    <row r="1" spans="1:6" ht="27">
      <c r="A1" s="365" t="s">
        <v>790</v>
      </c>
      <c r="B1" s="365"/>
      <c r="C1" s="365"/>
      <c r="D1" s="365"/>
      <c r="E1" s="365"/>
      <c r="F1" s="365"/>
    </row>
    <row r="2" spans="1:6" ht="45.75" customHeight="1">
      <c r="A2" s="160"/>
      <c r="B2" s="160"/>
      <c r="C2" s="160"/>
      <c r="D2" s="160"/>
      <c r="E2" s="160"/>
      <c r="F2" s="161" t="s">
        <v>1</v>
      </c>
    </row>
    <row r="3" spans="1:6" s="160" customFormat="1" ht="20.100000000000001" customHeight="1">
      <c r="A3" s="126" t="s">
        <v>663</v>
      </c>
      <c r="B3" s="126" t="s">
        <v>53</v>
      </c>
      <c r="C3" s="126" t="s">
        <v>723</v>
      </c>
      <c r="D3" s="126" t="s">
        <v>664</v>
      </c>
      <c r="E3" s="128" t="s">
        <v>53</v>
      </c>
      <c r="F3" s="126" t="s">
        <v>723</v>
      </c>
    </row>
    <row r="4" spans="1:6">
      <c r="A4" s="375" t="s">
        <v>665</v>
      </c>
      <c r="B4" s="378">
        <v>64</v>
      </c>
      <c r="C4" s="366"/>
      <c r="D4" s="125" t="s">
        <v>666</v>
      </c>
      <c r="E4" s="182">
        <f>SUM(E5:E12)</f>
        <v>580</v>
      </c>
      <c r="F4" s="165"/>
    </row>
    <row r="5" spans="1:6" ht="37.5" customHeight="1">
      <c r="A5" s="376"/>
      <c r="B5" s="379"/>
      <c r="C5" s="390"/>
      <c r="D5" s="366" t="s">
        <v>668</v>
      </c>
      <c r="E5" s="394">
        <v>580</v>
      </c>
      <c r="F5" s="184" t="s">
        <v>811</v>
      </c>
    </row>
    <row r="6" spans="1:6" ht="46.5" customHeight="1">
      <c r="A6" s="376"/>
      <c r="B6" s="379"/>
      <c r="C6" s="390"/>
      <c r="D6" s="390"/>
      <c r="E6" s="395"/>
      <c r="F6" s="193" t="s">
        <v>812</v>
      </c>
    </row>
    <row r="7" spans="1:6" ht="20.100000000000001" customHeight="1">
      <c r="A7" s="377"/>
      <c r="B7" s="380"/>
      <c r="C7" s="367"/>
      <c r="D7" s="390"/>
      <c r="E7" s="395"/>
      <c r="F7" s="397" t="s">
        <v>813</v>
      </c>
    </row>
    <row r="8" spans="1:6" ht="20.100000000000001" customHeight="1">
      <c r="A8" s="125" t="s">
        <v>667</v>
      </c>
      <c r="B8" s="164">
        <f>SUM(B9:B15)</f>
        <v>703</v>
      </c>
      <c r="C8" s="167"/>
      <c r="D8" s="367"/>
      <c r="E8" s="396"/>
      <c r="F8" s="397"/>
    </row>
    <row r="9" spans="1:6" ht="20.100000000000001" customHeight="1">
      <c r="A9" s="167" t="s">
        <v>669</v>
      </c>
      <c r="B9" s="185"/>
      <c r="C9" s="167"/>
      <c r="D9" s="167" t="s">
        <v>670</v>
      </c>
      <c r="E9" s="183"/>
      <c r="F9" s="167"/>
    </row>
    <row r="10" spans="1:6" ht="20.100000000000001" customHeight="1">
      <c r="A10" s="167" t="s">
        <v>671</v>
      </c>
      <c r="B10" s="185">
        <v>3</v>
      </c>
      <c r="C10" s="163"/>
      <c r="D10" s="167" t="s">
        <v>672</v>
      </c>
      <c r="E10" s="183"/>
      <c r="F10" s="167"/>
    </row>
    <row r="11" spans="1:6" ht="20.100000000000001" customHeight="1">
      <c r="A11" s="167" t="s">
        <v>673</v>
      </c>
      <c r="B11" s="157">
        <v>700</v>
      </c>
      <c r="C11" s="163"/>
      <c r="D11" s="167" t="s">
        <v>674</v>
      </c>
      <c r="E11" s="183"/>
      <c r="F11" s="167"/>
    </row>
    <row r="12" spans="1:6" ht="20.100000000000001" customHeight="1">
      <c r="A12" s="167" t="s">
        <v>675</v>
      </c>
      <c r="B12" s="194"/>
      <c r="C12" s="167"/>
      <c r="D12" s="167" t="s">
        <v>676</v>
      </c>
      <c r="E12" s="183"/>
      <c r="F12" s="167"/>
    </row>
    <row r="13" spans="1:6" ht="20.100000000000001" customHeight="1">
      <c r="A13" s="167" t="s">
        <v>677</v>
      </c>
      <c r="B13" s="185"/>
      <c r="C13" s="167"/>
      <c r="D13" s="125"/>
      <c r="E13" s="183"/>
      <c r="F13" s="167"/>
    </row>
    <row r="14" spans="1:6" ht="20.100000000000001" customHeight="1">
      <c r="A14" s="167" t="s">
        <v>678</v>
      </c>
      <c r="B14" s="185"/>
      <c r="C14" s="167"/>
      <c r="D14" s="125" t="s">
        <v>679</v>
      </c>
      <c r="E14" s="164">
        <f>B8-E5</f>
        <v>123</v>
      </c>
      <c r="F14" s="167"/>
    </row>
    <row r="15" spans="1:6" ht="20.100000000000001" customHeight="1">
      <c r="A15" s="186" t="s">
        <v>680</v>
      </c>
      <c r="B15" s="185"/>
      <c r="C15" s="167"/>
      <c r="D15" s="125" t="s">
        <v>681</v>
      </c>
      <c r="E15" s="164">
        <f>B4+E14</f>
        <v>187</v>
      </c>
      <c r="F15" s="167"/>
    </row>
    <row r="16" spans="1:6" ht="20.100000000000001" customHeight="1">
      <c r="A16" s="125" t="s">
        <v>809</v>
      </c>
      <c r="B16" s="164">
        <f>B4+B8</f>
        <v>767</v>
      </c>
      <c r="C16" s="167"/>
      <c r="D16" s="125" t="s">
        <v>810</v>
      </c>
      <c r="E16" s="164">
        <f>E4+E15</f>
        <v>767</v>
      </c>
      <c r="F16" s="167"/>
    </row>
  </sheetData>
  <mergeCells count="7">
    <mergeCell ref="A1:F1"/>
    <mergeCell ref="A4:A7"/>
    <mergeCell ref="B4:B7"/>
    <mergeCell ref="C4:C7"/>
    <mergeCell ref="D5:D8"/>
    <mergeCell ref="E5:E8"/>
    <mergeCell ref="F7:F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3"/>
  <sheetViews>
    <sheetView topLeftCell="A4" workbookViewId="0">
      <selection activeCell="A9" sqref="A9:XFD9"/>
    </sheetView>
  </sheetViews>
  <sheetFormatPr defaultRowHeight="14.25"/>
  <cols>
    <col min="1" max="1" width="23.875" style="181" customWidth="1"/>
    <col min="2" max="2" width="7.5" style="181" bestFit="1" customWidth="1"/>
    <col min="3" max="3" width="32.625" style="181" customWidth="1"/>
    <col min="4" max="4" width="25.25" style="181" bestFit="1" customWidth="1"/>
    <col min="5" max="5" width="7.5" style="181" bestFit="1" customWidth="1"/>
    <col min="6" max="6" width="32.625" style="181" customWidth="1"/>
    <col min="7" max="16384" width="9" style="181"/>
  </cols>
  <sheetData>
    <row r="1" spans="1:6" ht="27">
      <c r="A1" s="365" t="s">
        <v>791</v>
      </c>
      <c r="B1" s="365"/>
      <c r="C1" s="365"/>
      <c r="D1" s="365"/>
      <c r="E1" s="365"/>
      <c r="F1" s="365"/>
    </row>
    <row r="2" spans="1:6">
      <c r="A2" s="160"/>
      <c r="B2" s="160"/>
      <c r="C2" s="160"/>
      <c r="D2" s="160"/>
      <c r="E2" s="160"/>
      <c r="F2" s="161" t="s">
        <v>1</v>
      </c>
    </row>
    <row r="3" spans="1:6" s="160" customFormat="1" ht="20.100000000000001" customHeight="1">
      <c r="A3" s="126" t="s">
        <v>663</v>
      </c>
      <c r="B3" s="126" t="s">
        <v>53</v>
      </c>
      <c r="C3" s="126" t="s">
        <v>723</v>
      </c>
      <c r="D3" s="126" t="s">
        <v>664</v>
      </c>
      <c r="E3" s="126" t="s">
        <v>53</v>
      </c>
      <c r="F3" s="126" t="s">
        <v>723</v>
      </c>
    </row>
    <row r="4" spans="1:6" ht="20.100000000000001" customHeight="1">
      <c r="A4" s="195" t="s">
        <v>665</v>
      </c>
      <c r="B4" s="196">
        <v>3572</v>
      </c>
      <c r="C4" s="167"/>
      <c r="D4" s="125" t="s">
        <v>666</v>
      </c>
      <c r="E4" s="197">
        <f>SUM(E5:E10)</f>
        <v>80948</v>
      </c>
      <c r="F4" s="163" t="s">
        <v>733</v>
      </c>
    </row>
    <row r="5" spans="1:6" ht="20.100000000000001" customHeight="1">
      <c r="A5" s="195" t="s">
        <v>667</v>
      </c>
      <c r="B5" s="197">
        <f>SUM(B6:B12)</f>
        <v>81761</v>
      </c>
      <c r="C5" s="198" t="s">
        <v>814</v>
      </c>
      <c r="D5" s="361" t="s">
        <v>668</v>
      </c>
      <c r="E5" s="399">
        <v>79412</v>
      </c>
      <c r="F5" s="400" t="s">
        <v>734</v>
      </c>
    </row>
    <row r="6" spans="1:6" ht="141" customHeight="1">
      <c r="A6" s="171" t="s">
        <v>669</v>
      </c>
      <c r="B6" s="202">
        <f>33617+7962</f>
        <v>41579</v>
      </c>
      <c r="C6" s="203" t="s">
        <v>735</v>
      </c>
      <c r="D6" s="398"/>
      <c r="E6" s="399"/>
      <c r="F6" s="401"/>
    </row>
    <row r="7" spans="1:6" ht="42.75" customHeight="1">
      <c r="A7" s="167" t="s">
        <v>671</v>
      </c>
      <c r="B7" s="196">
        <v>110</v>
      </c>
      <c r="C7" s="179"/>
      <c r="D7" s="167" t="s">
        <v>670</v>
      </c>
      <c r="E7" s="196">
        <v>1536</v>
      </c>
      <c r="F7" s="205" t="s">
        <v>815</v>
      </c>
    </row>
    <row r="8" spans="1:6" ht="42" customHeight="1">
      <c r="A8" s="167" t="s">
        <v>673</v>
      </c>
      <c r="B8" s="200">
        <v>37000</v>
      </c>
      <c r="C8" s="204" t="s">
        <v>736</v>
      </c>
      <c r="D8" s="167" t="s">
        <v>672</v>
      </c>
      <c r="E8" s="196"/>
      <c r="F8" s="167"/>
    </row>
    <row r="9" spans="1:6" ht="57" customHeight="1">
      <c r="A9" s="167" t="s">
        <v>675</v>
      </c>
      <c r="B9" s="196">
        <v>3072</v>
      </c>
      <c r="C9" s="177" t="s">
        <v>737</v>
      </c>
      <c r="D9" s="167" t="s">
        <v>674</v>
      </c>
      <c r="E9" s="201"/>
      <c r="F9" s="167"/>
    </row>
    <row r="10" spans="1:6" ht="20.100000000000001" customHeight="1">
      <c r="A10" s="167" t="s">
        <v>677</v>
      </c>
      <c r="B10" s="201"/>
      <c r="C10" s="167"/>
      <c r="D10" s="167" t="s">
        <v>676</v>
      </c>
      <c r="E10" s="196"/>
      <c r="F10" s="167"/>
    </row>
    <row r="11" spans="1:6" ht="20.100000000000001" customHeight="1">
      <c r="A11" s="167" t="s">
        <v>678</v>
      </c>
      <c r="B11" s="201"/>
      <c r="C11" s="167"/>
      <c r="D11" s="125" t="s">
        <v>679</v>
      </c>
      <c r="E11" s="164">
        <f>B5-E4</f>
        <v>813</v>
      </c>
      <c r="F11" s="167"/>
    </row>
    <row r="12" spans="1:6" ht="20.100000000000001" customHeight="1">
      <c r="A12" s="186" t="s">
        <v>680</v>
      </c>
      <c r="B12" s="201"/>
      <c r="C12" s="167"/>
      <c r="D12" s="125" t="s">
        <v>681</v>
      </c>
      <c r="E12" s="197">
        <f>B4+E11</f>
        <v>4385</v>
      </c>
      <c r="F12" s="167"/>
    </row>
    <row r="13" spans="1:6" ht="20.100000000000001" customHeight="1">
      <c r="A13" s="170" t="s">
        <v>50</v>
      </c>
      <c r="B13" s="197">
        <f>SUM(B4:B5)</f>
        <v>85333</v>
      </c>
      <c r="C13" s="167"/>
      <c r="D13" s="170" t="s">
        <v>50</v>
      </c>
      <c r="E13" s="197">
        <f>E4+E12</f>
        <v>85333</v>
      </c>
      <c r="F13" s="167"/>
    </row>
  </sheetData>
  <mergeCells count="4">
    <mergeCell ref="A1:F1"/>
    <mergeCell ref="D5:D6"/>
    <mergeCell ref="E5:E6"/>
    <mergeCell ref="F5:F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9"/>
  <sheetViews>
    <sheetView topLeftCell="A4" workbookViewId="0">
      <selection activeCell="F5" sqref="F5:F12"/>
    </sheetView>
  </sheetViews>
  <sheetFormatPr defaultRowHeight="14.25"/>
  <cols>
    <col min="1" max="1" width="22.625" style="181" bestFit="1" customWidth="1"/>
    <col min="2" max="2" width="7.25" style="181" bestFit="1" customWidth="1"/>
    <col min="3" max="3" width="26.25" style="181" customWidth="1"/>
    <col min="4" max="4" width="25.25" style="181" bestFit="1" customWidth="1"/>
    <col min="5" max="5" width="7.25" style="181" bestFit="1" customWidth="1"/>
    <col min="6" max="6" width="39.25" style="181" customWidth="1"/>
    <col min="7" max="16384" width="9" style="181"/>
  </cols>
  <sheetData>
    <row r="1" spans="1:6" ht="27">
      <c r="A1" s="365" t="s">
        <v>792</v>
      </c>
      <c r="B1" s="365"/>
      <c r="C1" s="365"/>
      <c r="D1" s="365"/>
      <c r="E1" s="365"/>
      <c r="F1" s="365"/>
    </row>
    <row r="2" spans="1:6" ht="20.25" customHeight="1">
      <c r="A2" s="160"/>
      <c r="B2" s="160"/>
      <c r="C2" s="160"/>
      <c r="D2" s="160"/>
      <c r="E2" s="160"/>
      <c r="F2" s="161" t="s">
        <v>1</v>
      </c>
    </row>
    <row r="3" spans="1:6" s="160" customFormat="1" ht="20.100000000000001" customHeight="1">
      <c r="A3" s="126" t="s">
        <v>663</v>
      </c>
      <c r="B3" s="126" t="s">
        <v>53</v>
      </c>
      <c r="C3" s="126" t="s">
        <v>723</v>
      </c>
      <c r="D3" s="126" t="s">
        <v>664</v>
      </c>
      <c r="E3" s="126" t="s">
        <v>53</v>
      </c>
      <c r="F3" s="126" t="s">
        <v>723</v>
      </c>
    </row>
    <row r="4" spans="1:6" ht="41.25" customHeight="1">
      <c r="A4" s="195" t="s">
        <v>665</v>
      </c>
      <c r="B4" s="196">
        <v>12</v>
      </c>
      <c r="C4" s="167"/>
      <c r="D4" s="125" t="s">
        <v>666</v>
      </c>
      <c r="E4" s="197">
        <f>SUM(E5:E16)</f>
        <v>217</v>
      </c>
      <c r="F4" s="163" t="s">
        <v>738</v>
      </c>
    </row>
    <row r="5" spans="1:6" ht="33" customHeight="1">
      <c r="A5" s="195" t="s">
        <v>667</v>
      </c>
      <c r="B5" s="197">
        <f>SUM(B6:B18)</f>
        <v>266</v>
      </c>
      <c r="C5" s="198" t="s">
        <v>816</v>
      </c>
      <c r="D5" s="361" t="s">
        <v>668</v>
      </c>
      <c r="E5" s="399">
        <v>217</v>
      </c>
      <c r="F5" s="402" t="s">
        <v>739</v>
      </c>
    </row>
    <row r="6" spans="1:6" ht="20.100000000000001" customHeight="1">
      <c r="A6" s="361" t="s">
        <v>669</v>
      </c>
      <c r="B6" s="405">
        <v>114</v>
      </c>
      <c r="C6" s="402" t="s">
        <v>740</v>
      </c>
      <c r="D6" s="398"/>
      <c r="E6" s="399"/>
      <c r="F6" s="403"/>
    </row>
    <row r="7" spans="1:6" ht="20.100000000000001" customHeight="1">
      <c r="A7" s="398"/>
      <c r="B7" s="406"/>
      <c r="C7" s="403"/>
      <c r="D7" s="398"/>
      <c r="E7" s="399"/>
      <c r="F7" s="403"/>
    </row>
    <row r="8" spans="1:6" ht="20.100000000000001" customHeight="1">
      <c r="A8" s="398"/>
      <c r="B8" s="406"/>
      <c r="C8" s="403"/>
      <c r="D8" s="398"/>
      <c r="E8" s="399"/>
      <c r="F8" s="403"/>
    </row>
    <row r="9" spans="1:6" ht="20.100000000000001" customHeight="1">
      <c r="A9" s="398"/>
      <c r="B9" s="406"/>
      <c r="C9" s="403"/>
      <c r="D9" s="398"/>
      <c r="E9" s="399"/>
      <c r="F9" s="403"/>
    </row>
    <row r="10" spans="1:6" ht="20.100000000000001" customHeight="1">
      <c r="A10" s="398"/>
      <c r="B10" s="406"/>
      <c r="C10" s="403"/>
      <c r="D10" s="398"/>
      <c r="E10" s="399"/>
      <c r="F10" s="403"/>
    </row>
    <row r="11" spans="1:6" ht="20.100000000000001" customHeight="1">
      <c r="A11" s="398"/>
      <c r="B11" s="406"/>
      <c r="C11" s="403"/>
      <c r="D11" s="398"/>
      <c r="E11" s="399"/>
      <c r="F11" s="403"/>
    </row>
    <row r="12" spans="1:6" ht="43.5" customHeight="1">
      <c r="A12" s="398"/>
      <c r="B12" s="406"/>
      <c r="C12" s="404"/>
      <c r="D12" s="362"/>
      <c r="E12" s="399"/>
      <c r="F12" s="404"/>
    </row>
    <row r="13" spans="1:6" ht="20.100000000000001" customHeight="1">
      <c r="A13" s="167" t="s">
        <v>671</v>
      </c>
      <c r="B13" s="196">
        <v>2</v>
      </c>
      <c r="C13" s="167"/>
      <c r="D13" s="167" t="s">
        <v>670</v>
      </c>
      <c r="E13" s="196"/>
      <c r="F13" s="199"/>
    </row>
    <row r="14" spans="1:6" ht="20.100000000000001" customHeight="1">
      <c r="A14" s="167" t="s">
        <v>673</v>
      </c>
      <c r="B14" s="196">
        <v>150</v>
      </c>
      <c r="C14" s="163"/>
      <c r="D14" s="167" t="s">
        <v>672</v>
      </c>
      <c r="E14" s="196"/>
      <c r="F14" s="167"/>
    </row>
    <row r="15" spans="1:6" ht="20.100000000000001" customHeight="1">
      <c r="A15" s="167" t="s">
        <v>675</v>
      </c>
      <c r="B15" s="196"/>
      <c r="C15" s="163"/>
      <c r="D15" s="167" t="s">
        <v>674</v>
      </c>
      <c r="E15" s="201"/>
      <c r="F15" s="167"/>
    </row>
    <row r="16" spans="1:6" ht="20.100000000000001" customHeight="1">
      <c r="A16" s="167" t="s">
        <v>677</v>
      </c>
      <c r="B16" s="201"/>
      <c r="C16" s="167"/>
      <c r="D16" s="167" t="s">
        <v>676</v>
      </c>
      <c r="E16" s="196"/>
      <c r="F16" s="167"/>
    </row>
    <row r="17" spans="1:6" ht="20.100000000000001" customHeight="1">
      <c r="A17" s="167" t="s">
        <v>678</v>
      </c>
      <c r="B17" s="201"/>
      <c r="C17" s="167"/>
      <c r="D17" s="125" t="s">
        <v>679</v>
      </c>
      <c r="E17" s="164">
        <f>B5-E4</f>
        <v>49</v>
      </c>
      <c r="F17" s="167"/>
    </row>
    <row r="18" spans="1:6" ht="20.100000000000001" customHeight="1">
      <c r="A18" s="186" t="s">
        <v>680</v>
      </c>
      <c r="B18" s="201"/>
      <c r="C18" s="167"/>
      <c r="D18" s="125" t="s">
        <v>681</v>
      </c>
      <c r="E18" s="197">
        <f>B4+E17</f>
        <v>61</v>
      </c>
      <c r="F18" s="167"/>
    </row>
    <row r="19" spans="1:6" ht="20.100000000000001" customHeight="1">
      <c r="A19" s="170" t="s">
        <v>50</v>
      </c>
      <c r="B19" s="197">
        <f>B4+B5</f>
        <v>278</v>
      </c>
      <c r="C19" s="167"/>
      <c r="D19" s="170" t="s">
        <v>50</v>
      </c>
      <c r="E19" s="197">
        <f>E4+E18</f>
        <v>278</v>
      </c>
      <c r="F19" s="167"/>
    </row>
  </sheetData>
  <mergeCells count="7">
    <mergeCell ref="A1:F1"/>
    <mergeCell ref="D5:D12"/>
    <mergeCell ref="E5:E12"/>
    <mergeCell ref="F5:F12"/>
    <mergeCell ref="A6:A12"/>
    <mergeCell ref="B6:B12"/>
    <mergeCell ref="C6:C1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0"/>
  <sheetViews>
    <sheetView showZeros="0" workbookViewId="0">
      <selection sqref="A1:C1"/>
    </sheetView>
  </sheetViews>
  <sheetFormatPr defaultRowHeight="13.5"/>
  <cols>
    <col min="1" max="1" width="9" style="97"/>
    <col min="2" max="2" width="58.25" style="40" customWidth="1"/>
    <col min="3" max="3" width="20.125" style="40" customWidth="1"/>
    <col min="4" max="16384" width="9" style="40"/>
  </cols>
  <sheetData>
    <row r="1" spans="1:3" ht="27">
      <c r="A1" s="340" t="s">
        <v>781</v>
      </c>
      <c r="B1" s="340"/>
      <c r="C1" s="340"/>
    </row>
    <row r="2" spans="1:3">
      <c r="B2" s="337"/>
      <c r="C2" s="337"/>
    </row>
    <row r="3" spans="1:3">
      <c r="B3" s="46"/>
      <c r="C3" s="46" t="s">
        <v>606</v>
      </c>
    </row>
    <row r="4" spans="1:3">
      <c r="A4" s="48" t="s">
        <v>2</v>
      </c>
      <c r="B4" s="90" t="s">
        <v>52</v>
      </c>
      <c r="C4" s="90" t="s">
        <v>647</v>
      </c>
    </row>
    <row r="5" spans="1:3">
      <c r="A5" s="93" t="s">
        <v>646</v>
      </c>
      <c r="B5" s="94" t="s">
        <v>148</v>
      </c>
      <c r="C5" s="42">
        <v>142883</v>
      </c>
    </row>
    <row r="6" spans="1:3">
      <c r="A6" s="92"/>
      <c r="B6" s="43" t="s">
        <v>149</v>
      </c>
      <c r="C6" s="42">
        <v>2288</v>
      </c>
    </row>
    <row r="7" spans="1:3">
      <c r="A7" s="92"/>
      <c r="B7" s="43" t="s">
        <v>150</v>
      </c>
      <c r="C7" s="42">
        <v>1784</v>
      </c>
    </row>
    <row r="8" spans="1:3">
      <c r="A8" s="92"/>
      <c r="B8" s="43" t="s">
        <v>151</v>
      </c>
      <c r="C8" s="42">
        <v>163</v>
      </c>
    </row>
    <row r="9" spans="1:3">
      <c r="A9" s="92"/>
      <c r="B9" s="43" t="s">
        <v>152</v>
      </c>
      <c r="C9" s="42">
        <v>268</v>
      </c>
    </row>
    <row r="10" spans="1:3">
      <c r="A10" s="92"/>
      <c r="B10" s="43" t="s">
        <v>153</v>
      </c>
      <c r="C10" s="42">
        <v>32</v>
      </c>
    </row>
    <row r="11" spans="1:3">
      <c r="A11" s="92"/>
      <c r="B11" s="43" t="s">
        <v>154</v>
      </c>
      <c r="C11" s="42">
        <v>41</v>
      </c>
    </row>
    <row r="12" spans="1:3">
      <c r="A12" s="92"/>
      <c r="B12" s="43" t="s">
        <v>155</v>
      </c>
      <c r="C12" s="42">
        <v>1389</v>
      </c>
    </row>
    <row r="13" spans="1:3">
      <c r="A13" s="92"/>
      <c r="B13" s="43" t="s">
        <v>150</v>
      </c>
      <c r="C13" s="42">
        <v>1015</v>
      </c>
    </row>
    <row r="14" spans="1:3">
      <c r="A14" s="92"/>
      <c r="B14" s="43" t="s">
        <v>151</v>
      </c>
      <c r="C14" s="42">
        <v>124</v>
      </c>
    </row>
    <row r="15" spans="1:3">
      <c r="A15" s="92"/>
      <c r="B15" s="43" t="s">
        <v>156</v>
      </c>
      <c r="C15" s="42">
        <v>105</v>
      </c>
    </row>
    <row r="16" spans="1:3">
      <c r="A16" s="92"/>
      <c r="B16" s="43" t="s">
        <v>154</v>
      </c>
      <c r="C16" s="42">
        <v>145</v>
      </c>
    </row>
    <row r="17" spans="1:3">
      <c r="A17" s="92"/>
      <c r="B17" s="43" t="s">
        <v>157</v>
      </c>
      <c r="C17" s="42">
        <v>84708</v>
      </c>
    </row>
    <row r="18" spans="1:3">
      <c r="A18" s="92"/>
      <c r="B18" s="43" t="s">
        <v>150</v>
      </c>
      <c r="C18" s="42">
        <v>16045</v>
      </c>
    </row>
    <row r="19" spans="1:3">
      <c r="A19" s="92"/>
      <c r="B19" s="43" t="s">
        <v>151</v>
      </c>
      <c r="C19" s="42">
        <v>50403</v>
      </c>
    </row>
    <row r="20" spans="1:3">
      <c r="A20" s="92"/>
      <c r="B20" s="43" t="s">
        <v>158</v>
      </c>
      <c r="C20" s="42">
        <v>9571</v>
      </c>
    </row>
    <row r="21" spans="1:3">
      <c r="A21" s="92"/>
      <c r="B21" s="43" t="s">
        <v>159</v>
      </c>
      <c r="C21" s="42">
        <v>229</v>
      </c>
    </row>
    <row r="22" spans="1:3">
      <c r="A22" s="92"/>
      <c r="B22" s="43" t="s">
        <v>160</v>
      </c>
      <c r="C22" s="42">
        <v>568</v>
      </c>
    </row>
    <row r="23" spans="1:3">
      <c r="A23" s="92" t="s">
        <v>780</v>
      </c>
      <c r="B23" s="43" t="s">
        <v>154</v>
      </c>
      <c r="C23" s="42">
        <v>7542</v>
      </c>
    </row>
    <row r="24" spans="1:3">
      <c r="A24" s="92"/>
      <c r="B24" s="43" t="s">
        <v>161</v>
      </c>
      <c r="C24" s="42">
        <v>350</v>
      </c>
    </row>
    <row r="25" spans="1:3">
      <c r="A25" s="92"/>
      <c r="B25" s="43" t="s">
        <v>162</v>
      </c>
      <c r="C25" s="42">
        <v>2723</v>
      </c>
    </row>
    <row r="26" spans="1:3">
      <c r="A26" s="92"/>
      <c r="B26" s="43" t="s">
        <v>150</v>
      </c>
      <c r="C26" s="42">
        <v>521</v>
      </c>
    </row>
    <row r="27" spans="1:3">
      <c r="A27" s="92"/>
      <c r="B27" s="43" t="s">
        <v>151</v>
      </c>
      <c r="C27" s="42">
        <v>916</v>
      </c>
    </row>
    <row r="28" spans="1:3">
      <c r="A28" s="92"/>
      <c r="B28" s="43" t="s">
        <v>163</v>
      </c>
      <c r="C28" s="42">
        <v>248</v>
      </c>
    </row>
    <row r="29" spans="1:3">
      <c r="A29" s="92"/>
      <c r="B29" s="43" t="s">
        <v>154</v>
      </c>
      <c r="C29" s="42">
        <v>336</v>
      </c>
    </row>
    <row r="30" spans="1:3">
      <c r="A30" s="92"/>
      <c r="B30" s="43" t="s">
        <v>164</v>
      </c>
      <c r="C30" s="42">
        <v>702</v>
      </c>
    </row>
    <row r="31" spans="1:3">
      <c r="A31" s="92"/>
      <c r="B31" s="43" t="s">
        <v>165</v>
      </c>
      <c r="C31" s="42">
        <v>797</v>
      </c>
    </row>
    <row r="32" spans="1:3">
      <c r="A32" s="92"/>
      <c r="B32" s="43" t="s">
        <v>150</v>
      </c>
      <c r="C32" s="42">
        <v>229</v>
      </c>
    </row>
    <row r="33" spans="1:3">
      <c r="A33" s="92"/>
      <c r="B33" s="43" t="s">
        <v>166</v>
      </c>
      <c r="C33" s="42">
        <v>113</v>
      </c>
    </row>
    <row r="34" spans="1:3">
      <c r="A34" s="92"/>
      <c r="B34" s="43" t="s">
        <v>167</v>
      </c>
      <c r="C34" s="42">
        <v>19</v>
      </c>
    </row>
    <row r="35" spans="1:3">
      <c r="A35" s="92"/>
      <c r="B35" s="43" t="s">
        <v>168</v>
      </c>
      <c r="C35" s="42">
        <v>5</v>
      </c>
    </row>
    <row r="36" spans="1:3">
      <c r="A36" s="92"/>
      <c r="B36" s="43" t="s">
        <v>154</v>
      </c>
      <c r="C36" s="42">
        <v>431</v>
      </c>
    </row>
    <row r="37" spans="1:3">
      <c r="A37" s="92"/>
      <c r="B37" s="43" t="s">
        <v>169</v>
      </c>
      <c r="C37" s="42">
        <v>3715</v>
      </c>
    </row>
    <row r="38" spans="1:3">
      <c r="A38" s="92"/>
      <c r="B38" s="43" t="s">
        <v>150</v>
      </c>
      <c r="C38" s="42">
        <v>819</v>
      </c>
    </row>
    <row r="39" spans="1:3">
      <c r="A39" s="92"/>
      <c r="B39" s="43" t="s">
        <v>151</v>
      </c>
      <c r="C39" s="42">
        <v>766</v>
      </c>
    </row>
    <row r="40" spans="1:3">
      <c r="A40" s="92"/>
      <c r="B40" s="43" t="s">
        <v>154</v>
      </c>
      <c r="C40" s="42">
        <v>1928</v>
      </c>
    </row>
    <row r="41" spans="1:3">
      <c r="A41" s="92"/>
      <c r="B41" s="43" t="s">
        <v>170</v>
      </c>
      <c r="C41" s="42">
        <v>202</v>
      </c>
    </row>
    <row r="42" spans="1:3">
      <c r="A42" s="92"/>
      <c r="B42" s="43" t="s">
        <v>171</v>
      </c>
      <c r="C42" s="42">
        <v>8316</v>
      </c>
    </row>
    <row r="43" spans="1:3">
      <c r="A43" s="92"/>
      <c r="B43" s="43" t="s">
        <v>151</v>
      </c>
      <c r="C43" s="42">
        <v>6816</v>
      </c>
    </row>
    <row r="44" spans="1:3">
      <c r="A44" s="92"/>
      <c r="B44" s="43" t="s">
        <v>172</v>
      </c>
      <c r="C44" s="42">
        <v>1500</v>
      </c>
    </row>
    <row r="45" spans="1:3">
      <c r="A45" s="92"/>
      <c r="B45" s="43" t="s">
        <v>173</v>
      </c>
      <c r="C45" s="42">
        <v>839</v>
      </c>
    </row>
    <row r="46" spans="1:3">
      <c r="A46" s="92"/>
      <c r="B46" s="43" t="s">
        <v>150</v>
      </c>
      <c r="C46" s="42">
        <v>421</v>
      </c>
    </row>
    <row r="47" spans="1:3">
      <c r="A47" s="92"/>
      <c r="B47" s="43" t="s">
        <v>151</v>
      </c>
      <c r="C47" s="42">
        <v>85</v>
      </c>
    </row>
    <row r="48" spans="1:3">
      <c r="A48" s="92"/>
      <c r="B48" s="43" t="s">
        <v>174</v>
      </c>
      <c r="C48" s="42">
        <v>22</v>
      </c>
    </row>
    <row r="49" spans="1:3">
      <c r="A49" s="92"/>
      <c r="B49" s="43" t="s">
        <v>154</v>
      </c>
      <c r="C49" s="42">
        <v>311</v>
      </c>
    </row>
    <row r="50" spans="1:3">
      <c r="A50" s="92"/>
      <c r="B50" s="43" t="s">
        <v>175</v>
      </c>
      <c r="C50" s="42">
        <v>5631</v>
      </c>
    </row>
    <row r="51" spans="1:3">
      <c r="A51" s="92"/>
      <c r="B51" s="43" t="s">
        <v>151</v>
      </c>
      <c r="C51" s="42">
        <v>4</v>
      </c>
    </row>
    <row r="52" spans="1:3">
      <c r="A52" s="92"/>
      <c r="B52" s="43" t="s">
        <v>176</v>
      </c>
      <c r="C52" s="42">
        <v>50</v>
      </c>
    </row>
    <row r="53" spans="1:3">
      <c r="A53" s="92"/>
      <c r="B53" s="43" t="s">
        <v>177</v>
      </c>
      <c r="C53" s="42">
        <v>5577</v>
      </c>
    </row>
    <row r="54" spans="1:3">
      <c r="A54" s="92"/>
      <c r="B54" s="43" t="s">
        <v>178</v>
      </c>
      <c r="C54" s="42">
        <v>1395</v>
      </c>
    </row>
    <row r="55" spans="1:3">
      <c r="A55" s="92"/>
      <c r="B55" s="43" t="s">
        <v>150</v>
      </c>
      <c r="C55" s="42">
        <v>1056</v>
      </c>
    </row>
    <row r="56" spans="1:3">
      <c r="A56" s="92"/>
      <c r="B56" s="43" t="s">
        <v>151</v>
      </c>
      <c r="C56" s="42">
        <v>100</v>
      </c>
    </row>
    <row r="57" spans="1:3">
      <c r="A57" s="92"/>
      <c r="B57" s="43" t="s">
        <v>154</v>
      </c>
      <c r="C57" s="42">
        <v>239</v>
      </c>
    </row>
    <row r="58" spans="1:3">
      <c r="A58" s="92"/>
      <c r="B58" s="43" t="s">
        <v>179</v>
      </c>
      <c r="C58" s="42">
        <v>11228</v>
      </c>
    </row>
    <row r="59" spans="1:3">
      <c r="A59" s="92"/>
      <c r="B59" s="43" t="s">
        <v>150</v>
      </c>
      <c r="C59" s="42">
        <v>736</v>
      </c>
    </row>
    <row r="60" spans="1:3">
      <c r="A60" s="92"/>
      <c r="B60" s="43" t="s">
        <v>151</v>
      </c>
      <c r="C60" s="42">
        <v>4681</v>
      </c>
    </row>
    <row r="61" spans="1:3">
      <c r="A61" s="92"/>
      <c r="B61" s="43" t="s">
        <v>180</v>
      </c>
      <c r="C61" s="42">
        <v>170</v>
      </c>
    </row>
    <row r="62" spans="1:3">
      <c r="A62" s="92"/>
      <c r="B62" s="43" t="s">
        <v>154</v>
      </c>
      <c r="C62" s="42">
        <v>751</v>
      </c>
    </row>
    <row r="63" spans="1:3">
      <c r="A63" s="92"/>
      <c r="B63" s="43" t="s">
        <v>181</v>
      </c>
      <c r="C63" s="42">
        <v>4890</v>
      </c>
    </row>
    <row r="64" spans="1:3">
      <c r="A64" s="92"/>
      <c r="B64" s="43" t="s">
        <v>182</v>
      </c>
      <c r="C64" s="42">
        <v>7714</v>
      </c>
    </row>
    <row r="65" spans="1:3">
      <c r="A65" s="92"/>
      <c r="B65" s="43" t="s">
        <v>150</v>
      </c>
      <c r="C65" s="42">
        <v>5947</v>
      </c>
    </row>
    <row r="66" spans="1:3">
      <c r="A66" s="92"/>
      <c r="B66" s="43" t="s">
        <v>151</v>
      </c>
      <c r="C66" s="42">
        <v>8</v>
      </c>
    </row>
    <row r="67" spans="1:3">
      <c r="A67" s="92"/>
      <c r="B67" s="43" t="s">
        <v>158</v>
      </c>
      <c r="C67" s="42">
        <v>98</v>
      </c>
    </row>
    <row r="68" spans="1:3">
      <c r="A68" s="92"/>
      <c r="B68" s="43" t="s">
        <v>183</v>
      </c>
      <c r="C68" s="42">
        <v>1633</v>
      </c>
    </row>
    <row r="69" spans="1:3">
      <c r="A69" s="92"/>
      <c r="B69" s="43" t="s">
        <v>184</v>
      </c>
      <c r="C69" s="42">
        <v>28</v>
      </c>
    </row>
    <row r="70" spans="1:3">
      <c r="A70" s="92"/>
      <c r="B70" s="43" t="s">
        <v>185</v>
      </c>
      <c r="C70" s="42">
        <v>70</v>
      </c>
    </row>
    <row r="71" spans="1:3">
      <c r="A71" s="92"/>
      <c r="B71" s="43" t="s">
        <v>151</v>
      </c>
      <c r="C71" s="42">
        <v>10</v>
      </c>
    </row>
    <row r="72" spans="1:3">
      <c r="A72" s="92"/>
      <c r="B72" s="43" t="s">
        <v>186</v>
      </c>
      <c r="C72" s="42">
        <v>60</v>
      </c>
    </row>
    <row r="73" spans="1:3">
      <c r="A73" s="92"/>
      <c r="B73" s="43" t="s">
        <v>187</v>
      </c>
      <c r="C73" s="42">
        <v>26</v>
      </c>
    </row>
    <row r="74" spans="1:3">
      <c r="A74" s="92"/>
      <c r="B74" s="43" t="s">
        <v>188</v>
      </c>
      <c r="C74" s="42">
        <v>16</v>
      </c>
    </row>
    <row r="75" spans="1:3">
      <c r="A75" s="92"/>
      <c r="B75" s="43" t="s">
        <v>189</v>
      </c>
      <c r="C75" s="42">
        <v>10</v>
      </c>
    </row>
    <row r="76" spans="1:3">
      <c r="A76" s="92"/>
      <c r="B76" s="43" t="s">
        <v>190</v>
      </c>
      <c r="C76" s="42">
        <v>147</v>
      </c>
    </row>
    <row r="77" spans="1:3">
      <c r="A77" s="92"/>
      <c r="B77" s="43" t="s">
        <v>191</v>
      </c>
      <c r="C77" s="42">
        <v>37</v>
      </c>
    </row>
    <row r="78" spans="1:3">
      <c r="A78" s="92"/>
      <c r="B78" s="43" t="s">
        <v>192</v>
      </c>
      <c r="C78" s="42">
        <v>110</v>
      </c>
    </row>
    <row r="79" spans="1:3">
      <c r="A79" s="92"/>
      <c r="B79" s="43" t="s">
        <v>193</v>
      </c>
      <c r="C79" s="42">
        <v>105</v>
      </c>
    </row>
    <row r="80" spans="1:3">
      <c r="A80" s="92"/>
      <c r="B80" s="43" t="s">
        <v>194</v>
      </c>
      <c r="C80" s="42">
        <v>85</v>
      </c>
    </row>
    <row r="81" spans="1:3">
      <c r="A81" s="92"/>
      <c r="B81" s="43" t="s">
        <v>195</v>
      </c>
      <c r="C81" s="42">
        <v>10</v>
      </c>
    </row>
    <row r="82" spans="1:3">
      <c r="A82" s="92"/>
      <c r="B82" s="43" t="s">
        <v>196</v>
      </c>
      <c r="C82" s="42">
        <v>5</v>
      </c>
    </row>
    <row r="83" spans="1:3">
      <c r="A83" s="92"/>
      <c r="B83" s="43" t="s">
        <v>197</v>
      </c>
      <c r="C83" s="42">
        <v>5</v>
      </c>
    </row>
    <row r="84" spans="1:3">
      <c r="A84" s="92"/>
      <c r="B84" s="43" t="s">
        <v>198</v>
      </c>
      <c r="C84" s="42">
        <v>1525</v>
      </c>
    </row>
    <row r="85" spans="1:3">
      <c r="A85" s="92"/>
      <c r="B85" s="43" t="s">
        <v>150</v>
      </c>
      <c r="C85" s="42">
        <v>449</v>
      </c>
    </row>
    <row r="86" spans="1:3">
      <c r="A86" s="92"/>
      <c r="B86" s="43" t="s">
        <v>151</v>
      </c>
      <c r="C86" s="42">
        <v>26</v>
      </c>
    </row>
    <row r="87" spans="1:3">
      <c r="A87" s="92"/>
      <c r="B87" s="43" t="s">
        <v>199</v>
      </c>
      <c r="C87" s="42">
        <v>1050</v>
      </c>
    </row>
    <row r="88" spans="1:3">
      <c r="A88" s="92"/>
      <c r="B88" s="43" t="s">
        <v>200</v>
      </c>
      <c r="C88" s="42">
        <v>203</v>
      </c>
    </row>
    <row r="89" spans="1:3">
      <c r="A89" s="92"/>
      <c r="B89" s="43" t="s">
        <v>150</v>
      </c>
      <c r="C89" s="42">
        <v>118</v>
      </c>
    </row>
    <row r="90" spans="1:3">
      <c r="A90" s="92"/>
      <c r="B90" s="43" t="s">
        <v>151</v>
      </c>
      <c r="C90" s="42">
        <v>20</v>
      </c>
    </row>
    <row r="91" spans="1:3">
      <c r="A91" s="92"/>
      <c r="B91" s="43" t="s">
        <v>201</v>
      </c>
      <c r="C91" s="42">
        <v>48</v>
      </c>
    </row>
    <row r="92" spans="1:3">
      <c r="A92" s="92"/>
      <c r="B92" s="43" t="s">
        <v>202</v>
      </c>
      <c r="C92" s="42">
        <v>17</v>
      </c>
    </row>
    <row r="93" spans="1:3">
      <c r="A93" s="92"/>
      <c r="B93" s="43" t="s">
        <v>203</v>
      </c>
      <c r="C93" s="42">
        <v>947</v>
      </c>
    </row>
    <row r="94" spans="1:3">
      <c r="A94" s="92"/>
      <c r="B94" s="43" t="s">
        <v>150</v>
      </c>
      <c r="C94" s="42">
        <v>568</v>
      </c>
    </row>
    <row r="95" spans="1:3">
      <c r="A95" s="92"/>
      <c r="B95" s="43" t="s">
        <v>151</v>
      </c>
      <c r="C95" s="42">
        <v>252</v>
      </c>
    </row>
    <row r="96" spans="1:3">
      <c r="A96" s="92"/>
      <c r="B96" s="43" t="s">
        <v>154</v>
      </c>
      <c r="C96" s="42">
        <v>127</v>
      </c>
    </row>
    <row r="97" spans="1:3">
      <c r="A97" s="92"/>
      <c r="B97" s="43" t="s">
        <v>204</v>
      </c>
      <c r="C97" s="42">
        <v>4134</v>
      </c>
    </row>
    <row r="98" spans="1:3">
      <c r="A98" s="92"/>
      <c r="B98" s="43" t="s">
        <v>150</v>
      </c>
      <c r="C98" s="42">
        <v>3453</v>
      </c>
    </row>
    <row r="99" spans="1:3">
      <c r="A99" s="92"/>
      <c r="B99" s="43" t="s">
        <v>151</v>
      </c>
      <c r="C99" s="42">
        <v>484</v>
      </c>
    </row>
    <row r="100" spans="1:3">
      <c r="A100" s="92"/>
      <c r="B100" s="43" t="s">
        <v>154</v>
      </c>
      <c r="C100" s="42">
        <v>197</v>
      </c>
    </row>
    <row r="101" spans="1:3">
      <c r="A101" s="92"/>
      <c r="B101" s="43" t="s">
        <v>205</v>
      </c>
      <c r="C101" s="42">
        <v>2254</v>
      </c>
    </row>
    <row r="102" spans="1:3">
      <c r="A102" s="92"/>
      <c r="B102" s="43" t="s">
        <v>150</v>
      </c>
      <c r="C102" s="42">
        <v>436</v>
      </c>
    </row>
    <row r="103" spans="1:3">
      <c r="A103" s="92"/>
      <c r="B103" s="43" t="s">
        <v>151</v>
      </c>
      <c r="C103" s="42">
        <v>1490</v>
      </c>
    </row>
    <row r="104" spans="1:3">
      <c r="A104" s="92"/>
      <c r="B104" s="43" t="s">
        <v>154</v>
      </c>
      <c r="C104" s="42">
        <v>328</v>
      </c>
    </row>
    <row r="105" spans="1:3">
      <c r="A105" s="92"/>
      <c r="B105" s="43" t="s">
        <v>206</v>
      </c>
      <c r="C105" s="42">
        <v>1150</v>
      </c>
    </row>
    <row r="106" spans="1:3">
      <c r="A106" s="92"/>
      <c r="B106" s="43" t="s">
        <v>150</v>
      </c>
      <c r="C106" s="42">
        <v>343</v>
      </c>
    </row>
    <row r="107" spans="1:3">
      <c r="A107" s="92"/>
      <c r="B107" s="43" t="s">
        <v>151</v>
      </c>
      <c r="C107" s="42">
        <v>712</v>
      </c>
    </row>
    <row r="108" spans="1:3">
      <c r="A108" s="92"/>
      <c r="B108" s="43" t="s">
        <v>154</v>
      </c>
      <c r="C108" s="42">
        <v>95</v>
      </c>
    </row>
    <row r="109" spans="1:3">
      <c r="A109" s="92"/>
      <c r="B109" s="43" t="s">
        <v>207</v>
      </c>
      <c r="C109" s="42">
        <v>582</v>
      </c>
    </row>
    <row r="110" spans="1:3">
      <c r="A110" s="92"/>
      <c r="B110" s="43" t="s">
        <v>150</v>
      </c>
      <c r="C110" s="42">
        <v>477</v>
      </c>
    </row>
    <row r="111" spans="1:3">
      <c r="A111" s="92"/>
      <c r="B111" s="43" t="s">
        <v>151</v>
      </c>
      <c r="C111" s="42">
        <v>34</v>
      </c>
    </row>
    <row r="112" spans="1:3">
      <c r="A112" s="92"/>
      <c r="B112" s="43" t="s">
        <v>154</v>
      </c>
      <c r="C112" s="42">
        <v>63</v>
      </c>
    </row>
    <row r="113" spans="1:3">
      <c r="A113" s="92"/>
      <c r="B113" s="43" t="s">
        <v>208</v>
      </c>
      <c r="C113" s="42">
        <v>8</v>
      </c>
    </row>
    <row r="114" spans="1:3">
      <c r="A114" s="92"/>
      <c r="B114" s="43" t="s">
        <v>209</v>
      </c>
      <c r="C114" s="42">
        <v>849</v>
      </c>
    </row>
    <row r="115" spans="1:3">
      <c r="A115" s="92"/>
      <c r="B115" s="43" t="s">
        <v>150</v>
      </c>
      <c r="C115" s="42">
        <v>457</v>
      </c>
    </row>
    <row r="116" spans="1:3">
      <c r="A116" s="92"/>
      <c r="B116" s="43" t="s">
        <v>151</v>
      </c>
      <c r="C116" s="42">
        <v>147</v>
      </c>
    </row>
    <row r="117" spans="1:3">
      <c r="A117" s="92"/>
      <c r="B117" s="43" t="s">
        <v>154</v>
      </c>
      <c r="C117" s="42">
        <v>103</v>
      </c>
    </row>
    <row r="118" spans="1:3">
      <c r="A118" s="92"/>
      <c r="B118" s="43" t="s">
        <v>210</v>
      </c>
      <c r="C118" s="42">
        <v>142</v>
      </c>
    </row>
    <row r="119" spans="1:3">
      <c r="A119" s="92"/>
      <c r="B119" s="43" t="s">
        <v>211</v>
      </c>
      <c r="C119" s="42">
        <v>148</v>
      </c>
    </row>
    <row r="120" spans="1:3">
      <c r="A120" s="92"/>
      <c r="B120" s="43" t="s">
        <v>212</v>
      </c>
      <c r="C120" s="42">
        <v>148</v>
      </c>
    </row>
    <row r="121" spans="1:3">
      <c r="A121" s="93" t="s">
        <v>649</v>
      </c>
      <c r="B121" s="94" t="s">
        <v>213</v>
      </c>
      <c r="C121" s="42">
        <v>431</v>
      </c>
    </row>
    <row r="122" spans="1:3">
      <c r="A122" s="92"/>
      <c r="B122" s="43" t="s">
        <v>214</v>
      </c>
      <c r="C122" s="42">
        <v>431</v>
      </c>
    </row>
    <row r="123" spans="1:3">
      <c r="A123" s="92"/>
      <c r="B123" s="43" t="s">
        <v>215</v>
      </c>
      <c r="C123" s="42">
        <v>377</v>
      </c>
    </row>
    <row r="124" spans="1:3">
      <c r="A124" s="92"/>
      <c r="B124" s="43" t="s">
        <v>216</v>
      </c>
      <c r="C124" s="42">
        <v>54</v>
      </c>
    </row>
    <row r="125" spans="1:3">
      <c r="A125" s="93" t="s">
        <v>650</v>
      </c>
      <c r="B125" s="94" t="s">
        <v>217</v>
      </c>
      <c r="C125" s="42">
        <v>63517</v>
      </c>
    </row>
    <row r="126" spans="1:3">
      <c r="A126" s="92"/>
      <c r="B126" s="43" t="s">
        <v>218</v>
      </c>
      <c r="C126" s="42">
        <v>45596</v>
      </c>
    </row>
    <row r="127" spans="1:3">
      <c r="A127" s="92"/>
      <c r="B127" s="43" t="s">
        <v>150</v>
      </c>
      <c r="C127" s="42">
        <v>32857</v>
      </c>
    </row>
    <row r="128" spans="1:3">
      <c r="A128" s="92"/>
      <c r="B128" s="43" t="s">
        <v>151</v>
      </c>
      <c r="C128" s="42">
        <v>12404</v>
      </c>
    </row>
    <row r="129" spans="1:3">
      <c r="A129" s="92"/>
      <c r="B129" s="43" t="s">
        <v>219</v>
      </c>
      <c r="C129" s="42">
        <v>5</v>
      </c>
    </row>
    <row r="130" spans="1:3">
      <c r="A130" s="92"/>
      <c r="B130" s="43" t="s">
        <v>220</v>
      </c>
      <c r="C130" s="42">
        <v>330</v>
      </c>
    </row>
    <row r="131" spans="1:3">
      <c r="A131" s="92"/>
      <c r="B131" s="43" t="s">
        <v>221</v>
      </c>
      <c r="C131" s="42">
        <v>4093</v>
      </c>
    </row>
    <row r="132" spans="1:3">
      <c r="A132" s="92"/>
      <c r="B132" s="43" t="s">
        <v>150</v>
      </c>
      <c r="C132" s="42">
        <v>3563</v>
      </c>
    </row>
    <row r="133" spans="1:3">
      <c r="A133" s="92"/>
      <c r="B133" s="43" t="s">
        <v>151</v>
      </c>
      <c r="C133" s="42">
        <v>530</v>
      </c>
    </row>
    <row r="134" spans="1:3">
      <c r="A134" s="92"/>
      <c r="B134" s="43" t="s">
        <v>222</v>
      </c>
      <c r="C134" s="42">
        <v>7073</v>
      </c>
    </row>
    <row r="135" spans="1:3">
      <c r="A135" s="92"/>
      <c r="B135" s="43" t="s">
        <v>150</v>
      </c>
      <c r="C135" s="42">
        <v>5965</v>
      </c>
    </row>
    <row r="136" spans="1:3">
      <c r="A136" s="92"/>
      <c r="B136" s="43" t="s">
        <v>151</v>
      </c>
      <c r="C136" s="42">
        <v>493</v>
      </c>
    </row>
    <row r="137" spans="1:3">
      <c r="A137" s="92"/>
      <c r="B137" s="43" t="s">
        <v>158</v>
      </c>
      <c r="C137" s="42">
        <v>310</v>
      </c>
    </row>
    <row r="138" spans="1:3">
      <c r="A138" s="92"/>
      <c r="B138" s="43" t="s">
        <v>223</v>
      </c>
      <c r="C138" s="42">
        <v>305</v>
      </c>
    </row>
    <row r="139" spans="1:3">
      <c r="A139" s="92"/>
      <c r="B139" s="43" t="s">
        <v>224</v>
      </c>
      <c r="C139" s="42">
        <v>1856</v>
      </c>
    </row>
    <row r="140" spans="1:3">
      <c r="A140" s="92"/>
      <c r="B140" s="43" t="s">
        <v>150</v>
      </c>
      <c r="C140" s="42">
        <v>1369</v>
      </c>
    </row>
    <row r="141" spans="1:3">
      <c r="A141" s="92"/>
      <c r="B141" s="43" t="s">
        <v>151</v>
      </c>
      <c r="C141" s="42">
        <v>37</v>
      </c>
    </row>
    <row r="142" spans="1:3">
      <c r="A142" s="92"/>
      <c r="B142" s="43" t="s">
        <v>225</v>
      </c>
      <c r="C142" s="42">
        <v>241</v>
      </c>
    </row>
    <row r="143" spans="1:3">
      <c r="A143" s="92"/>
      <c r="B143" s="43" t="s">
        <v>226</v>
      </c>
      <c r="C143" s="42">
        <v>45</v>
      </c>
    </row>
    <row r="144" spans="1:3">
      <c r="A144" s="92"/>
      <c r="B144" s="43" t="s">
        <v>227</v>
      </c>
      <c r="C144" s="42">
        <v>164</v>
      </c>
    </row>
    <row r="145" spans="1:3">
      <c r="A145" s="92"/>
      <c r="B145" s="43" t="s">
        <v>228</v>
      </c>
      <c r="C145" s="42">
        <v>4899</v>
      </c>
    </row>
    <row r="146" spans="1:3">
      <c r="A146" s="92"/>
      <c r="B146" s="43" t="s">
        <v>229</v>
      </c>
      <c r="C146" s="42">
        <v>4899</v>
      </c>
    </row>
    <row r="147" spans="1:3">
      <c r="A147" s="93" t="s">
        <v>651</v>
      </c>
      <c r="B147" s="94" t="s">
        <v>230</v>
      </c>
      <c r="C147" s="42">
        <v>144057</v>
      </c>
    </row>
    <row r="148" spans="1:3">
      <c r="A148" s="92"/>
      <c r="B148" s="43" t="s">
        <v>231</v>
      </c>
      <c r="C148" s="42">
        <v>698</v>
      </c>
    </row>
    <row r="149" spans="1:3">
      <c r="A149" s="92"/>
      <c r="B149" s="43" t="s">
        <v>150</v>
      </c>
      <c r="C149" s="42">
        <v>497</v>
      </c>
    </row>
    <row r="150" spans="1:3">
      <c r="A150" s="92"/>
      <c r="B150" s="43" t="s">
        <v>232</v>
      </c>
      <c r="C150" s="42">
        <v>201</v>
      </c>
    </row>
    <row r="151" spans="1:3">
      <c r="A151" s="92"/>
      <c r="B151" s="43" t="s">
        <v>233</v>
      </c>
      <c r="C151" s="42">
        <v>128434</v>
      </c>
    </row>
    <row r="152" spans="1:3">
      <c r="A152" s="92"/>
      <c r="B152" s="43" t="s">
        <v>234</v>
      </c>
      <c r="C152" s="42">
        <v>16167</v>
      </c>
    </row>
    <row r="153" spans="1:3">
      <c r="A153" s="92"/>
      <c r="B153" s="43" t="s">
        <v>235</v>
      </c>
      <c r="C153" s="42">
        <v>66387</v>
      </c>
    </row>
    <row r="154" spans="1:3">
      <c r="A154" s="92"/>
      <c r="B154" s="43" t="s">
        <v>236</v>
      </c>
      <c r="C154" s="42">
        <v>38443</v>
      </c>
    </row>
    <row r="155" spans="1:3">
      <c r="A155" s="92"/>
      <c r="B155" s="43" t="s">
        <v>237</v>
      </c>
      <c r="C155" s="42">
        <v>7437</v>
      </c>
    </row>
    <row r="156" spans="1:3">
      <c r="A156" s="92"/>
      <c r="B156" s="43" t="s">
        <v>238</v>
      </c>
      <c r="C156" s="42">
        <v>28</v>
      </c>
    </row>
    <row r="157" spans="1:3">
      <c r="A157" s="92"/>
      <c r="B157" s="43" t="s">
        <v>239</v>
      </c>
      <c r="C157" s="42">
        <v>28</v>
      </c>
    </row>
    <row r="158" spans="1:3">
      <c r="A158" s="92"/>
      <c r="B158" s="43" t="s">
        <v>240</v>
      </c>
      <c r="C158" s="42">
        <v>1408</v>
      </c>
    </row>
    <row r="159" spans="1:3">
      <c r="A159" s="92"/>
      <c r="B159" s="43" t="s">
        <v>241</v>
      </c>
      <c r="C159" s="42">
        <v>1355</v>
      </c>
    </row>
    <row r="160" spans="1:3">
      <c r="A160" s="92"/>
      <c r="B160" s="43" t="s">
        <v>242</v>
      </c>
      <c r="C160" s="42">
        <v>53</v>
      </c>
    </row>
    <row r="161" spans="1:3">
      <c r="A161" s="92"/>
      <c r="B161" s="43" t="s">
        <v>243</v>
      </c>
      <c r="C161" s="42">
        <v>935</v>
      </c>
    </row>
    <row r="162" spans="1:3">
      <c r="A162" s="92"/>
      <c r="B162" s="43" t="s">
        <v>244</v>
      </c>
      <c r="C162" s="42">
        <v>935</v>
      </c>
    </row>
    <row r="163" spans="1:3">
      <c r="A163" s="92"/>
      <c r="B163" s="43" t="s">
        <v>245</v>
      </c>
      <c r="C163" s="42">
        <v>52</v>
      </c>
    </row>
    <row r="164" spans="1:3">
      <c r="A164" s="92"/>
      <c r="B164" s="43" t="s">
        <v>246</v>
      </c>
      <c r="C164" s="42">
        <v>52</v>
      </c>
    </row>
    <row r="165" spans="1:3">
      <c r="A165" s="92"/>
      <c r="B165" s="43" t="s">
        <v>247</v>
      </c>
      <c r="C165" s="42">
        <v>12486</v>
      </c>
    </row>
    <row r="166" spans="1:3">
      <c r="A166" s="92"/>
      <c r="B166" s="43" t="s">
        <v>248</v>
      </c>
      <c r="C166" s="42">
        <v>738</v>
      </c>
    </row>
    <row r="167" spans="1:3">
      <c r="A167" s="92"/>
      <c r="B167" s="43" t="s">
        <v>249</v>
      </c>
      <c r="C167" s="42">
        <v>551</v>
      </c>
    </row>
    <row r="168" spans="1:3">
      <c r="A168" s="92"/>
      <c r="B168" s="43" t="s">
        <v>250</v>
      </c>
      <c r="C168" s="42">
        <v>11197</v>
      </c>
    </row>
    <row r="169" spans="1:3">
      <c r="A169" s="92"/>
      <c r="B169" s="43" t="s">
        <v>251</v>
      </c>
      <c r="C169" s="42">
        <v>16</v>
      </c>
    </row>
    <row r="170" spans="1:3">
      <c r="A170" s="92"/>
      <c r="B170" s="43" t="s">
        <v>252</v>
      </c>
      <c r="C170" s="42">
        <v>16</v>
      </c>
    </row>
    <row r="171" spans="1:3">
      <c r="A171" s="48" t="s">
        <v>7</v>
      </c>
      <c r="B171" s="87" t="s">
        <v>253</v>
      </c>
      <c r="C171" s="42">
        <v>13868</v>
      </c>
    </row>
    <row r="172" spans="1:3">
      <c r="A172" s="92"/>
      <c r="B172" s="43" t="s">
        <v>254</v>
      </c>
      <c r="C172" s="42">
        <v>268</v>
      </c>
    </row>
    <row r="173" spans="1:3">
      <c r="A173" s="92"/>
      <c r="B173" s="43" t="s">
        <v>150</v>
      </c>
      <c r="C173" s="42">
        <v>268</v>
      </c>
    </row>
    <row r="174" spans="1:3">
      <c r="A174" s="92"/>
      <c r="B174" s="43" t="s">
        <v>255</v>
      </c>
      <c r="C174" s="42">
        <v>11349</v>
      </c>
    </row>
    <row r="175" spans="1:3">
      <c r="A175" s="92"/>
      <c r="B175" s="43" t="s">
        <v>256</v>
      </c>
      <c r="C175" s="42">
        <v>9586</v>
      </c>
    </row>
    <row r="176" spans="1:3">
      <c r="A176" s="92"/>
      <c r="B176" s="43" t="s">
        <v>257</v>
      </c>
      <c r="C176" s="42">
        <v>1763</v>
      </c>
    </row>
    <row r="177" spans="1:3">
      <c r="A177" s="92"/>
      <c r="B177" s="43" t="s">
        <v>258</v>
      </c>
      <c r="C177" s="42">
        <v>367</v>
      </c>
    </row>
    <row r="178" spans="1:3">
      <c r="A178" s="92"/>
      <c r="B178" s="43" t="s">
        <v>259</v>
      </c>
      <c r="C178" s="42">
        <v>241</v>
      </c>
    </row>
    <row r="179" spans="1:3">
      <c r="A179" s="92"/>
      <c r="B179" s="43" t="s">
        <v>260</v>
      </c>
      <c r="C179" s="42">
        <v>126</v>
      </c>
    </row>
    <row r="180" spans="1:3">
      <c r="A180" s="92"/>
      <c r="B180" s="43" t="s">
        <v>261</v>
      </c>
      <c r="C180" s="42">
        <v>1884</v>
      </c>
    </row>
    <row r="181" spans="1:3">
      <c r="A181" s="92"/>
      <c r="B181" s="43" t="s">
        <v>262</v>
      </c>
      <c r="C181" s="42">
        <v>1884</v>
      </c>
    </row>
    <row r="182" spans="1:3">
      <c r="A182" s="48" t="s">
        <v>508</v>
      </c>
      <c r="B182" s="87" t="s">
        <v>263</v>
      </c>
      <c r="C182" s="42">
        <v>8309</v>
      </c>
    </row>
    <row r="183" spans="1:3">
      <c r="A183" s="92"/>
      <c r="B183" s="43" t="s">
        <v>264</v>
      </c>
      <c r="C183" s="42">
        <v>5678</v>
      </c>
    </row>
    <row r="184" spans="1:3">
      <c r="A184" s="92"/>
      <c r="B184" s="43" t="s">
        <v>150</v>
      </c>
      <c r="C184" s="42">
        <v>322</v>
      </c>
    </row>
    <row r="185" spans="1:3">
      <c r="A185" s="92"/>
      <c r="B185" s="43" t="s">
        <v>151</v>
      </c>
      <c r="C185" s="42">
        <v>1729</v>
      </c>
    </row>
    <row r="186" spans="1:3">
      <c r="A186" s="92"/>
      <c r="B186" s="43" t="s">
        <v>265</v>
      </c>
      <c r="C186" s="42">
        <v>251</v>
      </c>
    </row>
    <row r="187" spans="1:3">
      <c r="A187" s="92"/>
      <c r="B187" s="43" t="s">
        <v>266</v>
      </c>
      <c r="C187" s="42">
        <v>2361</v>
      </c>
    </row>
    <row r="188" spans="1:3">
      <c r="A188" s="92"/>
      <c r="B188" s="43" t="s">
        <v>267</v>
      </c>
      <c r="C188" s="42">
        <v>208</v>
      </c>
    </row>
    <row r="189" spans="1:3">
      <c r="A189" s="92"/>
      <c r="B189" s="43" t="s">
        <v>268</v>
      </c>
      <c r="C189" s="42">
        <v>409</v>
      </c>
    </row>
    <row r="190" spans="1:3">
      <c r="A190" s="92"/>
      <c r="B190" s="43" t="s">
        <v>269</v>
      </c>
      <c r="C190" s="42">
        <v>398</v>
      </c>
    </row>
    <row r="191" spans="1:3">
      <c r="A191" s="92"/>
      <c r="B191" s="43" t="s">
        <v>270</v>
      </c>
      <c r="C191" s="42">
        <v>529</v>
      </c>
    </row>
    <row r="192" spans="1:3">
      <c r="A192" s="92"/>
      <c r="B192" s="43" t="s">
        <v>271</v>
      </c>
      <c r="C192" s="42">
        <v>176</v>
      </c>
    </row>
    <row r="193" spans="1:3">
      <c r="A193" s="92"/>
      <c r="B193" s="43" t="s">
        <v>272</v>
      </c>
      <c r="C193" s="42">
        <v>40</v>
      </c>
    </row>
    <row r="194" spans="1:3">
      <c r="A194" s="92"/>
      <c r="B194" s="43" t="s">
        <v>273</v>
      </c>
      <c r="C194" s="42">
        <v>313</v>
      </c>
    </row>
    <row r="195" spans="1:3">
      <c r="A195" s="92"/>
      <c r="B195" s="43" t="s">
        <v>274</v>
      </c>
      <c r="C195" s="42">
        <v>109</v>
      </c>
    </row>
    <row r="196" spans="1:3">
      <c r="A196" s="92"/>
      <c r="B196" s="43" t="s">
        <v>275</v>
      </c>
      <c r="C196" s="42">
        <v>37</v>
      </c>
    </row>
    <row r="197" spans="1:3">
      <c r="A197" s="92"/>
      <c r="B197" s="43" t="s">
        <v>276</v>
      </c>
      <c r="C197" s="42">
        <v>72</v>
      </c>
    </row>
    <row r="198" spans="1:3">
      <c r="A198" s="92"/>
      <c r="B198" s="43" t="s">
        <v>277</v>
      </c>
      <c r="C198" s="42">
        <v>943</v>
      </c>
    </row>
    <row r="199" spans="1:3">
      <c r="A199" s="92"/>
      <c r="B199" s="43" t="s">
        <v>151</v>
      </c>
      <c r="C199" s="42">
        <v>345</v>
      </c>
    </row>
    <row r="200" spans="1:3">
      <c r="A200" s="92"/>
      <c r="B200" s="43" t="s">
        <v>278</v>
      </c>
      <c r="C200" s="42">
        <v>598</v>
      </c>
    </row>
    <row r="201" spans="1:3">
      <c r="A201" s="92"/>
      <c r="B201" s="43" t="s">
        <v>279</v>
      </c>
      <c r="C201" s="42">
        <v>1050</v>
      </c>
    </row>
    <row r="202" spans="1:3">
      <c r="A202" s="92"/>
      <c r="B202" s="43" t="s">
        <v>280</v>
      </c>
      <c r="C202" s="42">
        <v>33</v>
      </c>
    </row>
    <row r="203" spans="1:3">
      <c r="A203" s="92"/>
      <c r="B203" s="43" t="s">
        <v>281</v>
      </c>
      <c r="C203" s="42">
        <v>1017</v>
      </c>
    </row>
    <row r="204" spans="1:3">
      <c r="A204" s="48" t="s">
        <v>8</v>
      </c>
      <c r="B204" s="87" t="s">
        <v>282</v>
      </c>
      <c r="C204" s="42">
        <v>94911</v>
      </c>
    </row>
    <row r="205" spans="1:3">
      <c r="A205" s="92"/>
      <c r="B205" s="43" t="s">
        <v>283</v>
      </c>
      <c r="C205" s="42">
        <v>16937</v>
      </c>
    </row>
    <row r="206" spans="1:3">
      <c r="A206" s="92"/>
      <c r="B206" s="43" t="s">
        <v>150</v>
      </c>
      <c r="C206" s="42">
        <v>390</v>
      </c>
    </row>
    <row r="207" spans="1:3">
      <c r="A207" s="92"/>
      <c r="B207" s="43" t="s">
        <v>151</v>
      </c>
      <c r="C207" s="42">
        <v>532</v>
      </c>
    </row>
    <row r="208" spans="1:3">
      <c r="A208" s="92"/>
      <c r="B208" s="43" t="s">
        <v>284</v>
      </c>
      <c r="C208" s="42">
        <v>849</v>
      </c>
    </row>
    <row r="209" spans="1:3">
      <c r="A209" s="92"/>
      <c r="B209" s="43" t="s">
        <v>285</v>
      </c>
      <c r="C209" s="42">
        <v>990</v>
      </c>
    </row>
    <row r="210" spans="1:3">
      <c r="A210" s="92"/>
      <c r="B210" s="43" t="s">
        <v>286</v>
      </c>
      <c r="C210" s="42">
        <v>10</v>
      </c>
    </row>
    <row r="211" spans="1:3">
      <c r="A211" s="92"/>
      <c r="B211" s="43" t="s">
        <v>220</v>
      </c>
      <c r="C211" s="42">
        <v>13</v>
      </c>
    </row>
    <row r="212" spans="1:3">
      <c r="A212" s="92"/>
      <c r="B212" s="43" t="s">
        <v>287</v>
      </c>
      <c r="C212" s="42">
        <v>1930</v>
      </c>
    </row>
    <row r="213" spans="1:3">
      <c r="A213" s="92"/>
      <c r="B213" s="43" t="s">
        <v>288</v>
      </c>
      <c r="C213" s="42">
        <v>12223</v>
      </c>
    </row>
    <row r="214" spans="1:3">
      <c r="A214" s="92"/>
      <c r="B214" s="43" t="s">
        <v>289</v>
      </c>
      <c r="C214" s="42">
        <v>8589</v>
      </c>
    </row>
    <row r="215" spans="1:3">
      <c r="A215" s="92"/>
      <c r="B215" s="43" t="s">
        <v>150</v>
      </c>
      <c r="C215" s="42">
        <v>472</v>
      </c>
    </row>
    <row r="216" spans="1:3">
      <c r="A216" s="92"/>
      <c r="B216" s="43" t="s">
        <v>290</v>
      </c>
      <c r="C216" s="42">
        <v>103</v>
      </c>
    </row>
    <row r="217" spans="1:3">
      <c r="A217" s="92"/>
      <c r="B217" s="43" t="s">
        <v>291</v>
      </c>
      <c r="C217" s="42">
        <v>2900</v>
      </c>
    </row>
    <row r="218" spans="1:3">
      <c r="A218" s="92"/>
      <c r="B218" s="43" t="s">
        <v>292</v>
      </c>
      <c r="C218" s="42">
        <v>115</v>
      </c>
    </row>
    <row r="219" spans="1:3">
      <c r="A219" s="92"/>
      <c r="B219" s="43" t="s">
        <v>293</v>
      </c>
      <c r="C219" s="42">
        <v>37</v>
      </c>
    </row>
    <row r="220" spans="1:3">
      <c r="A220" s="92"/>
      <c r="B220" s="43" t="s">
        <v>294</v>
      </c>
      <c r="C220" s="42">
        <v>4354</v>
      </c>
    </row>
    <row r="221" spans="1:3">
      <c r="A221" s="92"/>
      <c r="B221" s="43" t="s">
        <v>295</v>
      </c>
      <c r="C221" s="42">
        <v>608</v>
      </c>
    </row>
    <row r="222" spans="1:3">
      <c r="A222" s="92"/>
      <c r="B222" s="43" t="s">
        <v>296</v>
      </c>
      <c r="C222" s="42">
        <v>15901</v>
      </c>
    </row>
    <row r="223" spans="1:3">
      <c r="A223" s="92"/>
      <c r="B223" s="43" t="s">
        <v>297</v>
      </c>
      <c r="C223" s="42">
        <v>434</v>
      </c>
    </row>
    <row r="224" spans="1:3">
      <c r="A224" s="92"/>
      <c r="B224" s="43" t="s">
        <v>298</v>
      </c>
      <c r="C224" s="42">
        <v>799</v>
      </c>
    </row>
    <row r="225" spans="1:3">
      <c r="A225" s="92"/>
      <c r="B225" s="43" t="s">
        <v>299</v>
      </c>
      <c r="C225" s="42">
        <v>1681</v>
      </c>
    </row>
    <row r="226" spans="1:3">
      <c r="A226" s="92"/>
      <c r="B226" s="43" t="s">
        <v>300</v>
      </c>
      <c r="C226" s="42">
        <v>5955</v>
      </c>
    </row>
    <row r="227" spans="1:3">
      <c r="A227" s="92"/>
      <c r="B227" s="43" t="s">
        <v>301</v>
      </c>
      <c r="C227" s="42">
        <v>3703</v>
      </c>
    </row>
    <row r="228" spans="1:3">
      <c r="A228" s="92"/>
      <c r="B228" s="43" t="s">
        <v>302</v>
      </c>
      <c r="C228" s="42">
        <v>3329</v>
      </c>
    </row>
    <row r="229" spans="1:3">
      <c r="A229" s="92"/>
      <c r="B229" s="43" t="s">
        <v>303</v>
      </c>
      <c r="C229" s="42">
        <v>3129</v>
      </c>
    </row>
    <row r="230" spans="1:3">
      <c r="A230" s="92"/>
      <c r="B230" s="43" t="s">
        <v>304</v>
      </c>
      <c r="C230" s="42">
        <v>398</v>
      </c>
    </row>
    <row r="231" spans="1:3">
      <c r="A231" s="92"/>
      <c r="B231" s="43" t="s">
        <v>305</v>
      </c>
      <c r="C231" s="42">
        <v>1844</v>
      </c>
    </row>
    <row r="232" spans="1:3">
      <c r="A232" s="92"/>
      <c r="B232" s="43" t="s">
        <v>306</v>
      </c>
      <c r="C232" s="42">
        <v>615</v>
      </c>
    </row>
    <row r="233" spans="1:3">
      <c r="A233" s="92"/>
      <c r="B233" s="43" t="s">
        <v>307</v>
      </c>
      <c r="C233" s="42">
        <v>272</v>
      </c>
    </row>
    <row r="234" spans="1:3">
      <c r="A234" s="92"/>
      <c r="B234" s="43" t="s">
        <v>308</v>
      </c>
      <c r="C234" s="42">
        <v>5566</v>
      </c>
    </row>
    <row r="235" spans="1:3">
      <c r="A235" s="92"/>
      <c r="B235" s="43" t="s">
        <v>309</v>
      </c>
      <c r="C235" s="42">
        <v>1002</v>
      </c>
    </row>
    <row r="236" spans="1:3">
      <c r="A236" s="92"/>
      <c r="B236" s="43" t="s">
        <v>310</v>
      </c>
      <c r="C236" s="42">
        <v>728</v>
      </c>
    </row>
    <row r="237" spans="1:3">
      <c r="A237" s="92"/>
      <c r="B237" s="43" t="s">
        <v>311</v>
      </c>
      <c r="C237" s="42">
        <v>1537</v>
      </c>
    </row>
    <row r="238" spans="1:3">
      <c r="A238" s="92"/>
      <c r="B238" s="43" t="s">
        <v>312</v>
      </c>
      <c r="C238" s="42">
        <v>1663</v>
      </c>
    </row>
    <row r="239" spans="1:3">
      <c r="A239" s="92"/>
      <c r="B239" s="43" t="s">
        <v>313</v>
      </c>
      <c r="C239" s="42">
        <v>602</v>
      </c>
    </row>
    <row r="240" spans="1:3">
      <c r="A240" s="92"/>
      <c r="B240" s="43" t="s">
        <v>314</v>
      </c>
      <c r="C240" s="42">
        <v>34</v>
      </c>
    </row>
    <row r="241" spans="1:3">
      <c r="A241" s="92"/>
      <c r="B241" s="43" t="s">
        <v>315</v>
      </c>
      <c r="C241" s="42">
        <v>852</v>
      </c>
    </row>
    <row r="242" spans="1:3">
      <c r="A242" s="92"/>
      <c r="B242" s="44" t="s">
        <v>316</v>
      </c>
      <c r="C242" s="42">
        <v>731</v>
      </c>
    </row>
    <row r="243" spans="1:3">
      <c r="A243" s="92"/>
      <c r="B243" s="44" t="s">
        <v>317</v>
      </c>
      <c r="C243" s="42">
        <v>25</v>
      </c>
    </row>
    <row r="244" spans="1:3">
      <c r="A244" s="92"/>
      <c r="B244" s="43" t="s">
        <v>318</v>
      </c>
      <c r="C244" s="42">
        <v>2</v>
      </c>
    </row>
    <row r="245" spans="1:3">
      <c r="A245" s="92"/>
      <c r="B245" s="43" t="s">
        <v>319</v>
      </c>
      <c r="C245" s="42">
        <v>38</v>
      </c>
    </row>
    <row r="246" spans="1:3">
      <c r="A246" s="92"/>
      <c r="B246" s="43" t="s">
        <v>320</v>
      </c>
      <c r="C246" s="42">
        <v>56</v>
      </c>
    </row>
    <row r="247" spans="1:3">
      <c r="A247" s="92"/>
      <c r="B247" s="43" t="s">
        <v>321</v>
      </c>
      <c r="C247" s="42">
        <v>2429</v>
      </c>
    </row>
    <row r="248" spans="1:3">
      <c r="A248" s="92"/>
      <c r="B248" s="43" t="s">
        <v>322</v>
      </c>
      <c r="C248" s="42">
        <v>95</v>
      </c>
    </row>
    <row r="249" spans="1:3">
      <c r="A249" s="92"/>
      <c r="B249" s="43" t="s">
        <v>323</v>
      </c>
      <c r="C249" s="42">
        <v>914</v>
      </c>
    </row>
    <row r="250" spans="1:3">
      <c r="A250" s="92"/>
      <c r="B250" s="43" t="s">
        <v>324</v>
      </c>
      <c r="C250" s="42">
        <v>1194</v>
      </c>
    </row>
    <row r="251" spans="1:3">
      <c r="A251" s="92"/>
      <c r="B251" s="43" t="s">
        <v>325</v>
      </c>
      <c r="C251" s="42">
        <v>226</v>
      </c>
    </row>
    <row r="252" spans="1:3">
      <c r="A252" s="92"/>
      <c r="B252" s="43" t="s">
        <v>326</v>
      </c>
      <c r="C252" s="42">
        <v>7823</v>
      </c>
    </row>
    <row r="253" spans="1:3">
      <c r="A253" s="92"/>
      <c r="B253" s="43" t="s">
        <v>150</v>
      </c>
      <c r="C253" s="42">
        <v>145</v>
      </c>
    </row>
    <row r="254" spans="1:3">
      <c r="A254" s="92"/>
      <c r="B254" s="43" t="s">
        <v>151</v>
      </c>
      <c r="C254" s="42">
        <v>73</v>
      </c>
    </row>
    <row r="255" spans="1:3">
      <c r="A255" s="92"/>
      <c r="B255" s="43" t="s">
        <v>327</v>
      </c>
      <c r="C255" s="42">
        <v>385</v>
      </c>
    </row>
    <row r="256" spans="1:3">
      <c r="A256" s="92"/>
      <c r="B256" s="43" t="s">
        <v>328</v>
      </c>
      <c r="C256" s="42">
        <v>2932</v>
      </c>
    </row>
    <row r="257" spans="1:3">
      <c r="A257" s="92"/>
      <c r="B257" s="43" t="s">
        <v>329</v>
      </c>
      <c r="C257" s="42">
        <v>34</v>
      </c>
    </row>
    <row r="258" spans="1:3">
      <c r="A258" s="92"/>
      <c r="B258" s="43" t="s">
        <v>330</v>
      </c>
      <c r="C258" s="42">
        <v>3598</v>
      </c>
    </row>
    <row r="259" spans="1:3">
      <c r="A259" s="92"/>
      <c r="B259" s="43" t="s">
        <v>331</v>
      </c>
      <c r="C259" s="42">
        <v>656</v>
      </c>
    </row>
    <row r="260" spans="1:3">
      <c r="A260" s="92"/>
      <c r="B260" s="43" t="s">
        <v>332</v>
      </c>
      <c r="C260" s="42">
        <v>1332</v>
      </c>
    </row>
    <row r="261" spans="1:3">
      <c r="A261" s="92"/>
      <c r="B261" s="43" t="s">
        <v>333</v>
      </c>
      <c r="C261" s="42">
        <v>155</v>
      </c>
    </row>
    <row r="262" spans="1:3">
      <c r="A262" s="92"/>
      <c r="B262" s="43" t="s">
        <v>334</v>
      </c>
      <c r="C262" s="42">
        <v>1000</v>
      </c>
    </row>
    <row r="263" spans="1:3">
      <c r="A263" s="92"/>
      <c r="B263" s="43" t="s">
        <v>335</v>
      </c>
      <c r="C263" s="42">
        <v>177</v>
      </c>
    </row>
    <row r="264" spans="1:3">
      <c r="A264" s="92"/>
      <c r="B264" s="43" t="s">
        <v>336</v>
      </c>
      <c r="C264" s="42">
        <v>253</v>
      </c>
    </row>
    <row r="265" spans="1:3">
      <c r="A265" s="92"/>
      <c r="B265" s="43" t="s">
        <v>151</v>
      </c>
      <c r="C265" s="42">
        <v>206</v>
      </c>
    </row>
    <row r="266" spans="1:3">
      <c r="A266" s="92"/>
      <c r="B266" s="43" t="s">
        <v>337</v>
      </c>
      <c r="C266" s="42">
        <v>47</v>
      </c>
    </row>
    <row r="267" spans="1:3">
      <c r="A267" s="92"/>
      <c r="B267" s="43" t="s">
        <v>338</v>
      </c>
      <c r="C267" s="42">
        <v>3730</v>
      </c>
    </row>
    <row r="268" spans="1:3">
      <c r="A268" s="92"/>
      <c r="B268" s="43" t="s">
        <v>339</v>
      </c>
      <c r="C268" s="42">
        <v>3730</v>
      </c>
    </row>
    <row r="269" spans="1:3">
      <c r="A269" s="92"/>
      <c r="B269" s="43" t="s">
        <v>340</v>
      </c>
      <c r="C269" s="42">
        <v>1757</v>
      </c>
    </row>
    <row r="270" spans="1:3">
      <c r="A270" s="92"/>
      <c r="B270" s="43" t="s">
        <v>341</v>
      </c>
      <c r="C270" s="42">
        <v>1757</v>
      </c>
    </row>
    <row r="271" spans="1:3">
      <c r="A271" s="92"/>
      <c r="B271" s="43" t="s">
        <v>342</v>
      </c>
      <c r="C271" s="42">
        <v>356</v>
      </c>
    </row>
    <row r="272" spans="1:3">
      <c r="A272" s="92"/>
      <c r="B272" s="43" t="s">
        <v>343</v>
      </c>
      <c r="C272" s="42">
        <v>341</v>
      </c>
    </row>
    <row r="273" spans="1:3">
      <c r="A273" s="92"/>
      <c r="B273" s="43" t="s">
        <v>344</v>
      </c>
      <c r="C273" s="42">
        <v>15</v>
      </c>
    </row>
    <row r="274" spans="1:3">
      <c r="A274" s="92"/>
      <c r="B274" s="43" t="s">
        <v>345</v>
      </c>
      <c r="C274" s="42">
        <v>819</v>
      </c>
    </row>
    <row r="275" spans="1:3">
      <c r="A275" s="92"/>
      <c r="B275" s="43" t="s">
        <v>346</v>
      </c>
      <c r="C275" s="42">
        <v>457</v>
      </c>
    </row>
    <row r="276" spans="1:3">
      <c r="A276" s="92"/>
      <c r="B276" s="43" t="s">
        <v>347</v>
      </c>
      <c r="C276" s="42">
        <v>362</v>
      </c>
    </row>
    <row r="277" spans="1:3">
      <c r="A277" s="92"/>
      <c r="B277" s="43" t="s">
        <v>348</v>
      </c>
      <c r="C277" s="42">
        <v>24460</v>
      </c>
    </row>
    <row r="278" spans="1:3">
      <c r="A278" s="92"/>
      <c r="B278" s="43" t="s">
        <v>349</v>
      </c>
      <c r="C278" s="42">
        <v>1676</v>
      </c>
    </row>
    <row r="279" spans="1:3">
      <c r="A279" s="92"/>
      <c r="B279" s="43" t="s">
        <v>350</v>
      </c>
      <c r="C279" s="42">
        <v>2297</v>
      </c>
    </row>
    <row r="280" spans="1:3">
      <c r="A280" s="92"/>
      <c r="B280" s="43" t="s">
        <v>351</v>
      </c>
      <c r="C280" s="42">
        <v>20487</v>
      </c>
    </row>
    <row r="281" spans="1:3">
      <c r="A281" s="92"/>
      <c r="B281" s="43" t="s">
        <v>352</v>
      </c>
      <c r="C281" s="42">
        <v>978</v>
      </c>
    </row>
    <row r="282" spans="1:3">
      <c r="A282" s="92"/>
      <c r="B282" s="43" t="s">
        <v>353</v>
      </c>
      <c r="C282" s="42">
        <v>978</v>
      </c>
    </row>
    <row r="283" spans="1:3">
      <c r="A283" s="48" t="s">
        <v>510</v>
      </c>
      <c r="B283" s="87" t="s">
        <v>354</v>
      </c>
      <c r="C283" s="42">
        <v>61240</v>
      </c>
    </row>
    <row r="284" spans="1:3">
      <c r="A284" s="92"/>
      <c r="B284" s="43" t="s">
        <v>355</v>
      </c>
      <c r="C284" s="42">
        <v>3964</v>
      </c>
    </row>
    <row r="285" spans="1:3">
      <c r="A285" s="92"/>
      <c r="B285" s="43" t="s">
        <v>150</v>
      </c>
      <c r="C285" s="42">
        <v>1260</v>
      </c>
    </row>
    <row r="286" spans="1:3">
      <c r="A286" s="92"/>
      <c r="B286" s="43" t="s">
        <v>151</v>
      </c>
      <c r="C286" s="42">
        <v>2221</v>
      </c>
    </row>
    <row r="287" spans="1:3">
      <c r="A287" s="92"/>
      <c r="B287" s="43" t="s">
        <v>356</v>
      </c>
      <c r="C287" s="42">
        <v>483</v>
      </c>
    </row>
    <row r="288" spans="1:3">
      <c r="A288" s="92"/>
      <c r="B288" s="43" t="s">
        <v>357</v>
      </c>
      <c r="C288" s="42">
        <v>130</v>
      </c>
    </row>
    <row r="289" spans="1:3">
      <c r="A289" s="92"/>
      <c r="B289" s="43" t="s">
        <v>358</v>
      </c>
      <c r="C289" s="42">
        <v>130</v>
      </c>
    </row>
    <row r="290" spans="1:3">
      <c r="A290" s="92"/>
      <c r="B290" s="43" t="s">
        <v>359</v>
      </c>
      <c r="C290" s="42">
        <v>19073</v>
      </c>
    </row>
    <row r="291" spans="1:3">
      <c r="A291" s="92"/>
      <c r="B291" s="43" t="s">
        <v>360</v>
      </c>
      <c r="C291" s="42">
        <v>8867</v>
      </c>
    </row>
    <row r="292" spans="1:3">
      <c r="A292" s="92"/>
      <c r="B292" s="43" t="s">
        <v>361</v>
      </c>
      <c r="C292" s="42">
        <v>9479</v>
      </c>
    </row>
    <row r="293" spans="1:3">
      <c r="A293" s="92"/>
      <c r="B293" s="43" t="s">
        <v>362</v>
      </c>
      <c r="C293" s="42">
        <v>727</v>
      </c>
    </row>
    <row r="294" spans="1:3">
      <c r="A294" s="92"/>
      <c r="B294" s="43" t="s">
        <v>363</v>
      </c>
      <c r="C294" s="42">
        <v>8528</v>
      </c>
    </row>
    <row r="295" spans="1:3">
      <c r="A295" s="92"/>
      <c r="B295" s="43" t="s">
        <v>364</v>
      </c>
      <c r="C295" s="42">
        <v>530</v>
      </c>
    </row>
    <row r="296" spans="1:3">
      <c r="A296" s="92"/>
      <c r="B296" s="43" t="s">
        <v>365</v>
      </c>
      <c r="C296" s="42">
        <v>1028</v>
      </c>
    </row>
    <row r="297" spans="1:3">
      <c r="A297" s="92"/>
      <c r="B297" s="43" t="s">
        <v>366</v>
      </c>
      <c r="C297" s="42">
        <v>1228</v>
      </c>
    </row>
    <row r="298" spans="1:3">
      <c r="A298" s="92"/>
      <c r="B298" s="43" t="s">
        <v>367</v>
      </c>
      <c r="C298" s="42">
        <v>60</v>
      </c>
    </row>
    <row r="299" spans="1:3">
      <c r="A299" s="92"/>
      <c r="B299" s="43" t="s">
        <v>368</v>
      </c>
      <c r="C299" s="42">
        <v>4503</v>
      </c>
    </row>
    <row r="300" spans="1:3">
      <c r="A300" s="92"/>
      <c r="B300" s="43" t="s">
        <v>369</v>
      </c>
      <c r="C300" s="42">
        <v>997</v>
      </c>
    </row>
    <row r="301" spans="1:3">
      <c r="A301" s="92"/>
      <c r="B301" s="43" t="s">
        <v>370</v>
      </c>
      <c r="C301" s="42">
        <v>182</v>
      </c>
    </row>
    <row r="302" spans="1:3">
      <c r="A302" s="92"/>
      <c r="B302" s="43" t="s">
        <v>371</v>
      </c>
      <c r="C302" s="42">
        <v>555</v>
      </c>
    </row>
    <row r="303" spans="1:3">
      <c r="A303" s="92"/>
      <c r="B303" s="43" t="s">
        <v>372</v>
      </c>
      <c r="C303" s="42">
        <v>555</v>
      </c>
    </row>
    <row r="304" spans="1:3">
      <c r="A304" s="92"/>
      <c r="B304" s="43" t="s">
        <v>373</v>
      </c>
      <c r="C304" s="42">
        <v>4341</v>
      </c>
    </row>
    <row r="305" spans="1:3">
      <c r="A305" s="92"/>
      <c r="B305" s="43" t="s">
        <v>374</v>
      </c>
      <c r="C305" s="42">
        <v>27</v>
      </c>
    </row>
    <row r="306" spans="1:3">
      <c r="A306" s="92"/>
      <c r="B306" s="43" t="s">
        <v>375</v>
      </c>
      <c r="C306" s="42">
        <v>10</v>
      </c>
    </row>
    <row r="307" spans="1:3">
      <c r="A307" s="92"/>
      <c r="B307" s="43" t="s">
        <v>376</v>
      </c>
      <c r="C307" s="42">
        <v>4304</v>
      </c>
    </row>
    <row r="308" spans="1:3">
      <c r="A308" s="92"/>
      <c r="B308" s="43" t="s">
        <v>377</v>
      </c>
      <c r="C308" s="42">
        <v>694</v>
      </c>
    </row>
    <row r="309" spans="1:3">
      <c r="A309" s="92"/>
      <c r="B309" s="43" t="s">
        <v>151</v>
      </c>
      <c r="C309" s="42">
        <v>662</v>
      </c>
    </row>
    <row r="310" spans="1:3">
      <c r="A310" s="92"/>
      <c r="B310" s="43" t="s">
        <v>378</v>
      </c>
      <c r="C310" s="42">
        <v>32</v>
      </c>
    </row>
    <row r="311" spans="1:3">
      <c r="A311" s="92"/>
      <c r="B311" s="43" t="s">
        <v>379</v>
      </c>
      <c r="C311" s="42">
        <v>531</v>
      </c>
    </row>
    <row r="312" spans="1:3">
      <c r="A312" s="92"/>
      <c r="B312" s="43" t="s">
        <v>380</v>
      </c>
      <c r="C312" s="42">
        <v>261</v>
      </c>
    </row>
    <row r="313" spans="1:3">
      <c r="A313" s="92"/>
      <c r="B313" s="43" t="s">
        <v>381</v>
      </c>
      <c r="C313" s="42">
        <v>270</v>
      </c>
    </row>
    <row r="314" spans="1:3">
      <c r="A314" s="92"/>
      <c r="B314" s="43" t="s">
        <v>382</v>
      </c>
      <c r="C314" s="42">
        <v>22205</v>
      </c>
    </row>
    <row r="315" spans="1:3">
      <c r="A315" s="92"/>
      <c r="B315" s="43" t="s">
        <v>383</v>
      </c>
      <c r="C315" s="42">
        <v>21205</v>
      </c>
    </row>
    <row r="316" spans="1:3">
      <c r="A316" s="92"/>
      <c r="B316" s="43" t="s">
        <v>384</v>
      </c>
      <c r="C316" s="42">
        <v>621</v>
      </c>
    </row>
    <row r="317" spans="1:3">
      <c r="A317" s="92"/>
      <c r="B317" s="43" t="s">
        <v>385</v>
      </c>
      <c r="C317" s="42">
        <v>379</v>
      </c>
    </row>
    <row r="318" spans="1:3">
      <c r="A318" s="92"/>
      <c r="B318" s="43" t="s">
        <v>386</v>
      </c>
      <c r="C318" s="42">
        <v>1158</v>
      </c>
    </row>
    <row r="319" spans="1:3">
      <c r="A319" s="92"/>
      <c r="B319" s="43" t="s">
        <v>387</v>
      </c>
      <c r="C319" s="42">
        <v>1158</v>
      </c>
    </row>
    <row r="320" spans="1:3">
      <c r="A320" s="92"/>
      <c r="B320" s="43" t="s">
        <v>388</v>
      </c>
      <c r="C320" s="42">
        <v>61</v>
      </c>
    </row>
    <row r="321" spans="1:3">
      <c r="A321" s="92"/>
      <c r="B321" s="43" t="s">
        <v>389</v>
      </c>
      <c r="C321" s="42">
        <v>61</v>
      </c>
    </row>
    <row r="322" spans="1:3">
      <c r="A322" s="48" t="s">
        <v>512</v>
      </c>
      <c r="B322" s="87" t="s">
        <v>390</v>
      </c>
      <c r="C322" s="42">
        <v>1892</v>
      </c>
    </row>
    <row r="323" spans="1:3">
      <c r="A323" s="92"/>
      <c r="B323" s="43" t="s">
        <v>391</v>
      </c>
      <c r="C323" s="42">
        <v>1125</v>
      </c>
    </row>
    <row r="324" spans="1:3">
      <c r="A324" s="92"/>
      <c r="B324" s="43" t="s">
        <v>392</v>
      </c>
      <c r="C324" s="42">
        <v>1125</v>
      </c>
    </row>
    <row r="325" spans="1:3">
      <c r="A325" s="92"/>
      <c r="B325" s="43" t="s">
        <v>393</v>
      </c>
      <c r="C325" s="42">
        <v>767</v>
      </c>
    </row>
    <row r="326" spans="1:3">
      <c r="A326" s="92"/>
      <c r="B326" s="43" t="s">
        <v>394</v>
      </c>
      <c r="C326" s="42">
        <v>767</v>
      </c>
    </row>
    <row r="327" spans="1:3">
      <c r="A327" s="48" t="s">
        <v>515</v>
      </c>
      <c r="B327" s="87" t="s">
        <v>395</v>
      </c>
      <c r="C327" s="42">
        <v>108243</v>
      </c>
    </row>
    <row r="328" spans="1:3">
      <c r="A328" s="92"/>
      <c r="B328" s="43" t="s">
        <v>396</v>
      </c>
      <c r="C328" s="42">
        <v>40962</v>
      </c>
    </row>
    <row r="329" spans="1:3">
      <c r="A329" s="92"/>
      <c r="B329" s="43" t="s">
        <v>150</v>
      </c>
      <c r="C329" s="42">
        <v>6344</v>
      </c>
    </row>
    <row r="330" spans="1:3">
      <c r="A330" s="92"/>
      <c r="B330" s="43" t="s">
        <v>151</v>
      </c>
      <c r="C330" s="42">
        <v>8311</v>
      </c>
    </row>
    <row r="331" spans="1:3">
      <c r="A331" s="92"/>
      <c r="B331" s="43" t="s">
        <v>397</v>
      </c>
      <c r="C331" s="42">
        <v>8799</v>
      </c>
    </row>
    <row r="332" spans="1:3">
      <c r="A332" s="92"/>
      <c r="B332" s="43" t="s">
        <v>398</v>
      </c>
      <c r="C332" s="42">
        <v>17508</v>
      </c>
    </row>
    <row r="333" spans="1:3">
      <c r="A333" s="92"/>
      <c r="B333" s="43" t="s">
        <v>399</v>
      </c>
      <c r="C333" s="42">
        <v>1</v>
      </c>
    </row>
    <row r="334" spans="1:3">
      <c r="A334" s="92"/>
      <c r="B334" s="43" t="s">
        <v>400</v>
      </c>
      <c r="C334" s="42">
        <v>1</v>
      </c>
    </row>
    <row r="335" spans="1:3">
      <c r="A335" s="92"/>
      <c r="B335" s="43" t="s">
        <v>401</v>
      </c>
      <c r="C335" s="42">
        <v>19744</v>
      </c>
    </row>
    <row r="336" spans="1:3">
      <c r="A336" s="92"/>
      <c r="B336" s="43" t="s">
        <v>402</v>
      </c>
      <c r="C336" s="42">
        <v>1956</v>
      </c>
    </row>
    <row r="337" spans="1:3">
      <c r="A337" s="92"/>
      <c r="B337" s="43" t="s">
        <v>403</v>
      </c>
      <c r="C337" s="42">
        <v>17788</v>
      </c>
    </row>
    <row r="338" spans="1:3">
      <c r="A338" s="92"/>
      <c r="B338" s="43" t="s">
        <v>404</v>
      </c>
      <c r="C338" s="42">
        <v>43865</v>
      </c>
    </row>
    <row r="339" spans="1:3">
      <c r="A339" s="92"/>
      <c r="B339" s="43" t="s">
        <v>405</v>
      </c>
      <c r="C339" s="42">
        <v>43865</v>
      </c>
    </row>
    <row r="340" spans="1:3">
      <c r="A340" s="92"/>
      <c r="B340" s="43" t="s">
        <v>406</v>
      </c>
      <c r="C340" s="42">
        <v>3671</v>
      </c>
    </row>
    <row r="341" spans="1:3">
      <c r="A341" s="92"/>
      <c r="B341" s="43" t="s">
        <v>407</v>
      </c>
      <c r="C341" s="42">
        <v>3671</v>
      </c>
    </row>
    <row r="342" spans="1:3">
      <c r="A342" s="48" t="s">
        <v>516</v>
      </c>
      <c r="B342" s="87" t="s">
        <v>408</v>
      </c>
      <c r="C342" s="42">
        <v>38175</v>
      </c>
    </row>
    <row r="343" spans="1:3">
      <c r="A343" s="92"/>
      <c r="B343" s="43" t="s">
        <v>409</v>
      </c>
      <c r="C343" s="42">
        <v>9441</v>
      </c>
    </row>
    <row r="344" spans="1:3">
      <c r="A344" s="92"/>
      <c r="B344" s="43" t="s">
        <v>150</v>
      </c>
      <c r="C344" s="42">
        <v>1540</v>
      </c>
    </row>
    <row r="345" spans="1:3">
      <c r="A345" s="92"/>
      <c r="B345" s="43" t="s">
        <v>151</v>
      </c>
      <c r="C345" s="42">
        <v>148</v>
      </c>
    </row>
    <row r="346" spans="1:3">
      <c r="A346" s="92"/>
      <c r="B346" s="43" t="s">
        <v>154</v>
      </c>
      <c r="C346" s="42">
        <v>1600</v>
      </c>
    </row>
    <row r="347" spans="1:3">
      <c r="A347" s="92"/>
      <c r="B347" s="43" t="s">
        <v>410</v>
      </c>
      <c r="C347" s="42">
        <v>418</v>
      </c>
    </row>
    <row r="348" spans="1:3">
      <c r="A348" s="92"/>
      <c r="B348" s="43" t="s">
        <v>411</v>
      </c>
      <c r="C348" s="42">
        <v>639</v>
      </c>
    </row>
    <row r="349" spans="1:3">
      <c r="A349" s="92"/>
      <c r="B349" s="43" t="s">
        <v>412</v>
      </c>
      <c r="C349" s="42">
        <v>24</v>
      </c>
    </row>
    <row r="350" spans="1:3">
      <c r="A350" s="92"/>
      <c r="B350" s="43" t="s">
        <v>413</v>
      </c>
      <c r="C350" s="42">
        <v>29</v>
      </c>
    </row>
    <row r="351" spans="1:3">
      <c r="A351" s="92"/>
      <c r="B351" s="43" t="s">
        <v>414</v>
      </c>
      <c r="C351" s="42">
        <v>1350</v>
      </c>
    </row>
    <row r="352" spans="1:3">
      <c r="A352" s="92"/>
      <c r="B352" s="43" t="s">
        <v>415</v>
      </c>
      <c r="C352" s="42">
        <v>777</v>
      </c>
    </row>
    <row r="353" spans="1:3">
      <c r="A353" s="92"/>
      <c r="B353" s="43" t="s">
        <v>416</v>
      </c>
      <c r="C353" s="42">
        <v>126</v>
      </c>
    </row>
    <row r="354" spans="1:3">
      <c r="A354" s="92"/>
      <c r="B354" s="43" t="s">
        <v>417</v>
      </c>
      <c r="C354" s="42">
        <v>2</v>
      </c>
    </row>
    <row r="355" spans="1:3">
      <c r="A355" s="92"/>
      <c r="B355" s="43" t="s">
        <v>418</v>
      </c>
      <c r="C355" s="42">
        <v>8</v>
      </c>
    </row>
    <row r="356" spans="1:3">
      <c r="A356" s="92"/>
      <c r="B356" s="43" t="s">
        <v>419</v>
      </c>
      <c r="C356" s="42">
        <v>5</v>
      </c>
    </row>
    <row r="357" spans="1:3">
      <c r="A357" s="92"/>
      <c r="B357" s="43" t="s">
        <v>420</v>
      </c>
      <c r="C357" s="42">
        <v>80</v>
      </c>
    </row>
    <row r="358" spans="1:3">
      <c r="A358" s="92"/>
      <c r="B358" s="44" t="s">
        <v>421</v>
      </c>
      <c r="C358" s="42">
        <v>2695</v>
      </c>
    </row>
    <row r="359" spans="1:3">
      <c r="A359" s="92"/>
      <c r="B359" s="43" t="s">
        <v>422</v>
      </c>
      <c r="C359" s="42">
        <v>2668</v>
      </c>
    </row>
    <row r="360" spans="1:3">
      <c r="A360" s="92"/>
      <c r="B360" s="43" t="s">
        <v>423</v>
      </c>
      <c r="C360" s="42">
        <v>132</v>
      </c>
    </row>
    <row r="361" spans="1:3">
      <c r="A361" s="92"/>
      <c r="B361" s="43" t="s">
        <v>424</v>
      </c>
      <c r="C361" s="42">
        <v>94</v>
      </c>
    </row>
    <row r="362" spans="1:3">
      <c r="A362" s="92"/>
      <c r="B362" s="43" t="s">
        <v>425</v>
      </c>
      <c r="C362" s="42">
        <v>2423</v>
      </c>
    </row>
    <row r="363" spans="1:3">
      <c r="A363" s="92"/>
      <c r="B363" s="43" t="s">
        <v>426</v>
      </c>
      <c r="C363" s="42">
        <v>3</v>
      </c>
    </row>
    <row r="364" spans="1:3">
      <c r="A364" s="92"/>
      <c r="B364" s="43" t="s">
        <v>427</v>
      </c>
      <c r="C364" s="42">
        <v>16</v>
      </c>
    </row>
    <row r="365" spans="1:3">
      <c r="A365" s="92"/>
      <c r="B365" s="43" t="s">
        <v>428</v>
      </c>
      <c r="C365" s="42">
        <v>16729</v>
      </c>
    </row>
    <row r="366" spans="1:3">
      <c r="A366" s="92"/>
      <c r="B366" s="43" t="s">
        <v>429</v>
      </c>
      <c r="C366" s="42">
        <v>570</v>
      </c>
    </row>
    <row r="367" spans="1:3">
      <c r="A367" s="92"/>
      <c r="B367" s="43" t="s">
        <v>430</v>
      </c>
      <c r="C367" s="42">
        <v>15279</v>
      </c>
    </row>
    <row r="368" spans="1:3">
      <c r="A368" s="92"/>
      <c r="B368" s="43" t="s">
        <v>431</v>
      </c>
      <c r="C368" s="42">
        <v>344</v>
      </c>
    </row>
    <row r="369" spans="1:3">
      <c r="A369" s="92"/>
      <c r="B369" s="43" t="s">
        <v>432</v>
      </c>
      <c r="C369" s="42">
        <v>111</v>
      </c>
    </row>
    <row r="370" spans="1:3">
      <c r="A370" s="92"/>
      <c r="B370" s="43" t="s">
        <v>433</v>
      </c>
      <c r="C370" s="42">
        <v>311</v>
      </c>
    </row>
    <row r="371" spans="1:3">
      <c r="A371" s="92"/>
      <c r="B371" s="43" t="s">
        <v>434</v>
      </c>
      <c r="C371" s="42">
        <v>114</v>
      </c>
    </row>
    <row r="372" spans="1:3">
      <c r="A372" s="92"/>
      <c r="B372" s="43" t="s">
        <v>435</v>
      </c>
      <c r="C372" s="42">
        <v>383</v>
      </c>
    </row>
    <row r="373" spans="1:3">
      <c r="A373" s="92"/>
      <c r="B373" s="43" t="s">
        <v>436</v>
      </c>
      <c r="C373" s="42">
        <v>4</v>
      </c>
    </row>
    <row r="374" spans="1:3">
      <c r="A374" s="92"/>
      <c r="B374" s="43" t="s">
        <v>437</v>
      </c>
      <c r="C374" s="42">
        <v>379</v>
      </c>
    </row>
    <row r="375" spans="1:3">
      <c r="A375" s="92"/>
      <c r="B375" s="43" t="s">
        <v>438</v>
      </c>
      <c r="C375" s="42">
        <v>3457</v>
      </c>
    </row>
    <row r="376" spans="1:3">
      <c r="A376" s="92"/>
      <c r="B376" s="43" t="s">
        <v>439</v>
      </c>
      <c r="C376" s="42">
        <v>800</v>
      </c>
    </row>
    <row r="377" spans="1:3">
      <c r="A377" s="92"/>
      <c r="B377" s="43" t="s">
        <v>440</v>
      </c>
      <c r="C377" s="42">
        <v>2278</v>
      </c>
    </row>
    <row r="378" spans="1:3">
      <c r="A378" s="92"/>
      <c r="B378" s="43" t="s">
        <v>441</v>
      </c>
      <c r="C378" s="42">
        <v>379</v>
      </c>
    </row>
    <row r="379" spans="1:3">
      <c r="A379" s="92"/>
      <c r="B379" s="43" t="s">
        <v>442</v>
      </c>
      <c r="C379" s="42">
        <v>1725</v>
      </c>
    </row>
    <row r="380" spans="1:3">
      <c r="A380" s="92"/>
      <c r="B380" s="43" t="s">
        <v>443</v>
      </c>
      <c r="C380" s="42">
        <v>795</v>
      </c>
    </row>
    <row r="381" spans="1:3">
      <c r="A381" s="92"/>
      <c r="B381" s="43" t="s">
        <v>444</v>
      </c>
      <c r="C381" s="42">
        <v>930</v>
      </c>
    </row>
    <row r="382" spans="1:3">
      <c r="A382" s="92"/>
      <c r="B382" s="43" t="s">
        <v>445</v>
      </c>
      <c r="C382" s="42">
        <v>3772</v>
      </c>
    </row>
    <row r="383" spans="1:3">
      <c r="A383" s="92"/>
      <c r="B383" s="43" t="s">
        <v>446</v>
      </c>
      <c r="C383" s="42">
        <v>3772</v>
      </c>
    </row>
    <row r="384" spans="1:3">
      <c r="A384" s="95" t="s">
        <v>525</v>
      </c>
      <c r="B384" s="58" t="s">
        <v>447</v>
      </c>
      <c r="C384" s="42">
        <v>12629</v>
      </c>
    </row>
    <row r="385" spans="1:3">
      <c r="A385" s="92"/>
      <c r="B385" s="43" t="s">
        <v>448</v>
      </c>
      <c r="C385" s="42">
        <v>5248</v>
      </c>
    </row>
    <row r="386" spans="1:3">
      <c r="A386" s="92"/>
      <c r="B386" s="43" t="s">
        <v>150</v>
      </c>
      <c r="C386" s="42">
        <v>288</v>
      </c>
    </row>
    <row r="387" spans="1:3">
      <c r="A387" s="92"/>
      <c r="B387" s="43" t="s">
        <v>449</v>
      </c>
      <c r="C387" s="42">
        <v>67</v>
      </c>
    </row>
    <row r="388" spans="1:3">
      <c r="A388" s="92"/>
      <c r="B388" s="43" t="s">
        <v>450</v>
      </c>
      <c r="C388" s="42">
        <v>10</v>
      </c>
    </row>
    <row r="389" spans="1:3">
      <c r="A389" s="92"/>
      <c r="B389" s="43" t="s">
        <v>451</v>
      </c>
      <c r="C389" s="42">
        <v>19</v>
      </c>
    </row>
    <row r="390" spans="1:3">
      <c r="A390" s="92"/>
      <c r="B390" s="43" t="s">
        <v>452</v>
      </c>
      <c r="C390" s="42">
        <v>4864</v>
      </c>
    </row>
    <row r="391" spans="1:3">
      <c r="A391" s="92"/>
      <c r="B391" s="43" t="s">
        <v>453</v>
      </c>
      <c r="C391" s="42">
        <v>1135</v>
      </c>
    </row>
    <row r="392" spans="1:3">
      <c r="A392" s="92"/>
      <c r="B392" s="43" t="s">
        <v>454</v>
      </c>
      <c r="C392" s="42">
        <v>1135</v>
      </c>
    </row>
    <row r="393" spans="1:3">
      <c r="A393" s="92"/>
      <c r="B393" s="43" t="s">
        <v>455</v>
      </c>
      <c r="C393" s="42">
        <v>6246</v>
      </c>
    </row>
    <row r="394" spans="1:3">
      <c r="A394" s="92"/>
      <c r="B394" s="43" t="s">
        <v>456</v>
      </c>
      <c r="C394" s="42">
        <v>6246</v>
      </c>
    </row>
    <row r="395" spans="1:3">
      <c r="A395" s="48" t="s">
        <v>527</v>
      </c>
      <c r="B395" s="87" t="s">
        <v>457</v>
      </c>
      <c r="C395" s="42">
        <v>4556</v>
      </c>
    </row>
    <row r="396" spans="1:3">
      <c r="A396" s="92"/>
      <c r="B396" s="43" t="s">
        <v>458</v>
      </c>
      <c r="C396" s="42">
        <v>1584</v>
      </c>
    </row>
    <row r="397" spans="1:3">
      <c r="A397" s="92"/>
      <c r="B397" s="43" t="s">
        <v>150</v>
      </c>
      <c r="C397" s="42">
        <v>719</v>
      </c>
    </row>
    <row r="398" spans="1:3">
      <c r="A398" s="92"/>
      <c r="B398" s="43" t="s">
        <v>151</v>
      </c>
      <c r="C398" s="42">
        <v>526</v>
      </c>
    </row>
    <row r="399" spans="1:3">
      <c r="A399" s="92"/>
      <c r="B399" s="43" t="s">
        <v>459</v>
      </c>
      <c r="C399" s="42">
        <v>8</v>
      </c>
    </row>
    <row r="400" spans="1:3">
      <c r="A400" s="92"/>
      <c r="B400" s="43" t="s">
        <v>460</v>
      </c>
      <c r="C400" s="42">
        <v>331</v>
      </c>
    </row>
    <row r="401" spans="1:3">
      <c r="A401" s="92"/>
      <c r="B401" s="43" t="s">
        <v>461</v>
      </c>
      <c r="C401" s="42">
        <v>1697</v>
      </c>
    </row>
    <row r="402" spans="1:3">
      <c r="A402" s="92"/>
      <c r="B402" s="43" t="s">
        <v>462</v>
      </c>
      <c r="C402" s="42">
        <v>48</v>
      </c>
    </row>
    <row r="403" spans="1:3">
      <c r="A403" s="92"/>
      <c r="B403" s="43" t="s">
        <v>463</v>
      </c>
      <c r="C403" s="42">
        <v>1649</v>
      </c>
    </row>
    <row r="404" spans="1:3">
      <c r="A404" s="92"/>
      <c r="B404" s="43" t="s">
        <v>464</v>
      </c>
      <c r="C404" s="42">
        <v>1275</v>
      </c>
    </row>
    <row r="405" spans="1:3">
      <c r="A405" s="92"/>
      <c r="B405" s="43" t="s">
        <v>465</v>
      </c>
      <c r="C405" s="42">
        <v>1275</v>
      </c>
    </row>
    <row r="406" spans="1:3">
      <c r="A406" s="95" t="s">
        <v>532</v>
      </c>
      <c r="B406" s="58" t="s">
        <v>466</v>
      </c>
      <c r="C406" s="42">
        <v>2109</v>
      </c>
    </row>
    <row r="407" spans="1:3">
      <c r="A407" s="92"/>
      <c r="B407" s="43" t="s">
        <v>467</v>
      </c>
      <c r="C407" s="42">
        <v>1338</v>
      </c>
    </row>
    <row r="408" spans="1:3">
      <c r="A408" s="92"/>
      <c r="B408" s="43" t="s">
        <v>468</v>
      </c>
      <c r="C408" s="42">
        <v>1338</v>
      </c>
    </row>
    <row r="409" spans="1:3">
      <c r="A409" s="92"/>
      <c r="B409" s="43" t="s">
        <v>469</v>
      </c>
      <c r="C409" s="42">
        <v>638</v>
      </c>
    </row>
    <row r="410" spans="1:3">
      <c r="A410" s="92"/>
      <c r="B410" s="43" t="s">
        <v>151</v>
      </c>
      <c r="C410" s="42">
        <v>509</v>
      </c>
    </row>
    <row r="411" spans="1:3">
      <c r="A411" s="92"/>
      <c r="B411" s="43" t="s">
        <v>470</v>
      </c>
      <c r="C411" s="42">
        <v>129</v>
      </c>
    </row>
    <row r="412" spans="1:3">
      <c r="A412" s="92"/>
      <c r="B412" s="43" t="s">
        <v>471</v>
      </c>
      <c r="C412" s="42">
        <v>68</v>
      </c>
    </row>
    <row r="413" spans="1:3">
      <c r="A413" s="92"/>
      <c r="B413" s="43" t="s">
        <v>472</v>
      </c>
      <c r="C413" s="42">
        <v>68</v>
      </c>
    </row>
    <row r="414" spans="1:3">
      <c r="A414" s="92"/>
      <c r="B414" s="43" t="s">
        <v>473</v>
      </c>
      <c r="C414" s="42">
        <v>65</v>
      </c>
    </row>
    <row r="415" spans="1:3">
      <c r="A415" s="92"/>
      <c r="B415" s="43" t="s">
        <v>474</v>
      </c>
      <c r="C415" s="42">
        <v>65</v>
      </c>
    </row>
    <row r="416" spans="1:3">
      <c r="A416" s="93" t="s">
        <v>652</v>
      </c>
      <c r="B416" s="94" t="s">
        <v>475</v>
      </c>
      <c r="C416" s="42">
        <v>4524</v>
      </c>
    </row>
    <row r="417" spans="1:3">
      <c r="A417" s="92"/>
      <c r="B417" s="43" t="s">
        <v>476</v>
      </c>
      <c r="C417" s="42">
        <v>4524</v>
      </c>
    </row>
    <row r="418" spans="1:3">
      <c r="A418" s="92"/>
      <c r="B418" s="43" t="s">
        <v>477</v>
      </c>
      <c r="C418" s="42">
        <v>4524</v>
      </c>
    </row>
    <row r="419" spans="1:3">
      <c r="A419" s="95" t="s">
        <v>536</v>
      </c>
      <c r="B419" s="58" t="s">
        <v>478</v>
      </c>
      <c r="C419" s="42">
        <v>1555</v>
      </c>
    </row>
    <row r="420" spans="1:3">
      <c r="A420" s="92"/>
      <c r="B420" s="43" t="s">
        <v>479</v>
      </c>
      <c r="C420" s="42">
        <v>1555</v>
      </c>
    </row>
    <row r="421" spans="1:3">
      <c r="A421" s="92"/>
      <c r="B421" s="43" t="s">
        <v>150</v>
      </c>
      <c r="C421" s="42">
        <v>401</v>
      </c>
    </row>
    <row r="422" spans="1:3">
      <c r="A422" s="92"/>
      <c r="B422" s="43" t="s">
        <v>151</v>
      </c>
      <c r="C422" s="42">
        <v>124</v>
      </c>
    </row>
    <row r="423" spans="1:3">
      <c r="A423" s="92"/>
      <c r="B423" s="43" t="s">
        <v>480</v>
      </c>
      <c r="C423" s="42">
        <v>79</v>
      </c>
    </row>
    <row r="424" spans="1:3">
      <c r="A424" s="92"/>
      <c r="B424" s="43" t="s">
        <v>481</v>
      </c>
      <c r="C424" s="42">
        <v>171</v>
      </c>
    </row>
    <row r="425" spans="1:3">
      <c r="A425" s="92"/>
      <c r="B425" s="43" t="s">
        <v>482</v>
      </c>
      <c r="C425" s="42">
        <v>57</v>
      </c>
    </row>
    <row r="426" spans="1:3">
      <c r="A426" s="92"/>
      <c r="B426" s="43" t="s">
        <v>154</v>
      </c>
      <c r="C426" s="42">
        <v>723</v>
      </c>
    </row>
    <row r="427" spans="1:3">
      <c r="A427" s="48" t="s">
        <v>537</v>
      </c>
      <c r="B427" s="87" t="s">
        <v>483</v>
      </c>
      <c r="C427" s="42">
        <v>30862</v>
      </c>
    </row>
    <row r="428" spans="1:3">
      <c r="A428" s="92"/>
      <c r="B428" s="43" t="s">
        <v>484</v>
      </c>
      <c r="C428" s="42">
        <v>10784</v>
      </c>
    </row>
    <row r="429" spans="1:3">
      <c r="A429" s="92"/>
      <c r="B429" s="43" t="s">
        <v>485</v>
      </c>
      <c r="C429" s="42">
        <v>9184</v>
      </c>
    </row>
    <row r="430" spans="1:3">
      <c r="A430" s="92"/>
      <c r="B430" s="43" t="s">
        <v>486</v>
      </c>
      <c r="C430" s="42">
        <v>1600</v>
      </c>
    </row>
    <row r="431" spans="1:3">
      <c r="A431" s="92"/>
      <c r="B431" s="43" t="s">
        <v>487</v>
      </c>
      <c r="C431" s="42">
        <v>20078</v>
      </c>
    </row>
    <row r="432" spans="1:3">
      <c r="A432" s="92"/>
      <c r="B432" s="43" t="s">
        <v>488</v>
      </c>
      <c r="C432" s="42">
        <v>19962</v>
      </c>
    </row>
    <row r="433" spans="1:3">
      <c r="A433" s="92"/>
      <c r="B433" s="43" t="s">
        <v>489</v>
      </c>
      <c r="C433" s="42">
        <v>116</v>
      </c>
    </row>
    <row r="434" spans="1:3">
      <c r="A434" s="98" t="s">
        <v>654</v>
      </c>
      <c r="B434" s="94" t="s">
        <v>490</v>
      </c>
      <c r="C434" s="42">
        <v>12</v>
      </c>
    </row>
    <row r="435" spans="1:3">
      <c r="A435" s="92"/>
      <c r="B435" s="43" t="s">
        <v>491</v>
      </c>
      <c r="C435" s="42">
        <v>12</v>
      </c>
    </row>
    <row r="436" spans="1:3">
      <c r="A436" s="92"/>
      <c r="B436" s="43" t="s">
        <v>492</v>
      </c>
      <c r="C436" s="42">
        <v>12</v>
      </c>
    </row>
    <row r="437" spans="1:3">
      <c r="A437" s="93" t="s">
        <v>655</v>
      </c>
      <c r="B437" s="94" t="s">
        <v>493</v>
      </c>
      <c r="C437" s="42">
        <v>8125</v>
      </c>
    </row>
    <row r="438" spans="1:3">
      <c r="A438" s="92"/>
      <c r="B438" s="43" t="s">
        <v>494</v>
      </c>
      <c r="C438" s="42">
        <v>8125</v>
      </c>
    </row>
    <row r="439" spans="1:3">
      <c r="A439" s="92"/>
      <c r="B439" s="43" t="s">
        <v>9</v>
      </c>
      <c r="C439" s="42">
        <v>8125</v>
      </c>
    </row>
    <row r="440" spans="1:3">
      <c r="A440" s="338" t="s">
        <v>645</v>
      </c>
      <c r="B440" s="339"/>
      <c r="C440" s="91">
        <v>741898</v>
      </c>
    </row>
  </sheetData>
  <mergeCells count="3">
    <mergeCell ref="B2:C2"/>
    <mergeCell ref="A440:B440"/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6"/>
  <sheetViews>
    <sheetView topLeftCell="A13" workbookViewId="0">
      <selection activeCell="A15" sqref="A15:XFD18"/>
    </sheetView>
  </sheetViews>
  <sheetFormatPr defaultRowHeight="14.25"/>
  <cols>
    <col min="1" max="1" width="25.75" style="207" customWidth="1"/>
    <col min="2" max="2" width="9.25" style="206" bestFit="1" customWidth="1"/>
    <col min="3" max="3" width="36.5" style="207" customWidth="1"/>
    <col min="4" max="4" width="25.875" style="207" bestFit="1" customWidth="1"/>
    <col min="5" max="5" width="8" style="206" bestFit="1" customWidth="1"/>
    <col min="6" max="6" width="33" style="207" customWidth="1"/>
    <col min="7" max="16384" width="9" style="206"/>
  </cols>
  <sheetData>
    <row r="1" spans="1:7" ht="27">
      <c r="A1" s="365" t="s">
        <v>793</v>
      </c>
      <c r="B1" s="365"/>
      <c r="C1" s="365"/>
      <c r="D1" s="365"/>
      <c r="E1" s="365"/>
      <c r="F1" s="365"/>
      <c r="G1" s="208"/>
    </row>
    <row r="2" spans="1:7">
      <c r="C2" s="212"/>
      <c r="F2" s="213" t="s">
        <v>741</v>
      </c>
      <c r="G2" s="208"/>
    </row>
    <row r="3" spans="1:7">
      <c r="A3" s="214" t="s">
        <v>663</v>
      </c>
      <c r="B3" s="215" t="s">
        <v>53</v>
      </c>
      <c r="C3" s="216" t="s">
        <v>723</v>
      </c>
      <c r="D3" s="215" t="s">
        <v>664</v>
      </c>
      <c r="E3" s="215" t="s">
        <v>53</v>
      </c>
      <c r="F3" s="216" t="s">
        <v>723</v>
      </c>
      <c r="G3" s="208"/>
    </row>
    <row r="4" spans="1:7" ht="24">
      <c r="A4" s="217" t="s">
        <v>665</v>
      </c>
      <c r="B4" s="218">
        <v>4770</v>
      </c>
      <c r="C4" s="240" t="s">
        <v>742</v>
      </c>
      <c r="D4" s="217" t="s">
        <v>666</v>
      </c>
      <c r="E4" s="220">
        <f>SUM(E5:E15)</f>
        <v>36738</v>
      </c>
      <c r="F4" s="221"/>
      <c r="G4" s="208"/>
    </row>
    <row r="5" spans="1:7" ht="18" customHeight="1">
      <c r="A5" s="217" t="s">
        <v>667</v>
      </c>
      <c r="B5" s="222">
        <f>SUM(B6:B17)</f>
        <v>35619</v>
      </c>
      <c r="C5" s="240"/>
      <c r="D5" s="407" t="s">
        <v>668</v>
      </c>
      <c r="E5" s="410">
        <v>35555</v>
      </c>
      <c r="F5" s="413" t="s">
        <v>817</v>
      </c>
      <c r="G5" s="208"/>
    </row>
    <row r="6" spans="1:7" ht="73.5" customHeight="1">
      <c r="A6" s="223" t="s">
        <v>669</v>
      </c>
      <c r="B6" s="224">
        <v>9073</v>
      </c>
      <c r="C6" s="241" t="s">
        <v>743</v>
      </c>
      <c r="D6" s="408"/>
      <c r="E6" s="411"/>
      <c r="F6" s="414"/>
      <c r="G6" s="208"/>
    </row>
    <row r="7" spans="1:7" ht="21.75" customHeight="1">
      <c r="A7" s="225" t="s">
        <v>671</v>
      </c>
      <c r="B7" s="224">
        <v>40</v>
      </c>
      <c r="C7" s="242"/>
      <c r="D7" s="408"/>
      <c r="E7" s="411"/>
      <c r="F7" s="413" t="s">
        <v>818</v>
      </c>
      <c r="G7" s="208"/>
    </row>
    <row r="8" spans="1:7" ht="115.5" customHeight="1">
      <c r="A8" s="415" t="s">
        <v>673</v>
      </c>
      <c r="B8" s="418">
        <v>26506</v>
      </c>
      <c r="C8" s="421" t="s">
        <v>744</v>
      </c>
      <c r="D8" s="408"/>
      <c r="E8" s="411"/>
      <c r="F8" s="414"/>
      <c r="G8" s="208"/>
    </row>
    <row r="9" spans="1:7" ht="54.75" customHeight="1">
      <c r="A9" s="416"/>
      <c r="B9" s="419"/>
      <c r="C9" s="422"/>
      <c r="D9" s="408"/>
      <c r="E9" s="411"/>
      <c r="F9" s="243" t="s">
        <v>819</v>
      </c>
      <c r="G9" s="208"/>
    </row>
    <row r="10" spans="1:7" ht="120.75" customHeight="1">
      <c r="A10" s="416"/>
      <c r="B10" s="419"/>
      <c r="C10" s="189" t="s">
        <v>745</v>
      </c>
      <c r="D10" s="409"/>
      <c r="E10" s="412"/>
      <c r="F10" s="243" t="s">
        <v>746</v>
      </c>
      <c r="G10" s="208"/>
    </row>
    <row r="11" spans="1:7" ht="109.5" customHeight="1">
      <c r="A11" s="416"/>
      <c r="B11" s="419"/>
      <c r="C11" s="243" t="s">
        <v>747</v>
      </c>
      <c r="D11" s="227" t="s">
        <v>670</v>
      </c>
      <c r="E11" s="228"/>
      <c r="F11" s="245"/>
      <c r="G11" s="208"/>
    </row>
    <row r="12" spans="1:7" ht="39.75" customHeight="1">
      <c r="A12" s="416"/>
      <c r="B12" s="419"/>
      <c r="C12" s="190" t="s">
        <v>748</v>
      </c>
      <c r="D12" s="227" t="s">
        <v>672</v>
      </c>
      <c r="E12" s="228"/>
      <c r="F12" s="245"/>
      <c r="G12" s="208"/>
    </row>
    <row r="13" spans="1:7" ht="153" customHeight="1">
      <c r="A13" s="417"/>
      <c r="B13" s="420"/>
      <c r="C13" s="243" t="s">
        <v>749</v>
      </c>
      <c r="D13" s="131" t="s">
        <v>674</v>
      </c>
      <c r="E13" s="228">
        <v>383</v>
      </c>
      <c r="F13" s="246" t="s">
        <v>750</v>
      </c>
      <c r="G13" s="208"/>
    </row>
    <row r="14" spans="1:7" ht="42" customHeight="1">
      <c r="A14" s="229" t="s">
        <v>675</v>
      </c>
      <c r="B14" s="230"/>
      <c r="C14" s="244"/>
      <c r="D14" s="131" t="s">
        <v>676</v>
      </c>
      <c r="E14" s="231">
        <v>800</v>
      </c>
      <c r="F14" s="247" t="s">
        <v>751</v>
      </c>
      <c r="G14" s="208"/>
    </row>
    <row r="15" spans="1:7" ht="21" customHeight="1">
      <c r="A15" s="229" t="s">
        <v>752</v>
      </c>
      <c r="B15" s="209"/>
      <c r="C15" s="226"/>
      <c r="D15" s="131"/>
      <c r="E15" s="232"/>
      <c r="F15" s="219"/>
      <c r="G15" s="208"/>
    </row>
    <row r="16" spans="1:7" ht="21" customHeight="1">
      <c r="A16" s="229" t="s">
        <v>678</v>
      </c>
      <c r="B16" s="209"/>
      <c r="C16" s="210"/>
      <c r="D16" s="125" t="s">
        <v>679</v>
      </c>
      <c r="E16" s="233">
        <f>B5-E4</f>
        <v>-1119</v>
      </c>
      <c r="F16" s="234"/>
      <c r="G16" s="208"/>
    </row>
    <row r="17" spans="1:7" ht="21" customHeight="1">
      <c r="A17" s="229" t="s">
        <v>680</v>
      </c>
      <c r="B17" s="235"/>
      <c r="C17" s="236"/>
      <c r="D17" s="125" t="s">
        <v>681</v>
      </c>
      <c r="E17" s="237">
        <f>B4+E16</f>
        <v>3651</v>
      </c>
      <c r="F17" s="234"/>
      <c r="G17" s="208"/>
    </row>
    <row r="18" spans="1:7" ht="21" customHeight="1">
      <c r="A18" s="238" t="s">
        <v>727</v>
      </c>
      <c r="B18" s="237">
        <f>B4+B5</f>
        <v>40389</v>
      </c>
      <c r="C18" s="236"/>
      <c r="D18" s="239" t="s">
        <v>727</v>
      </c>
      <c r="E18" s="233">
        <f>E17+E4</f>
        <v>40389</v>
      </c>
      <c r="F18" s="234"/>
      <c r="G18" s="208"/>
    </row>
    <row r="21" spans="1:7">
      <c r="F21" s="211"/>
    </row>
    <row r="24" spans="1:7">
      <c r="F24" s="211"/>
    </row>
    <row r="26" spans="1:7">
      <c r="F26" s="211"/>
    </row>
  </sheetData>
  <mergeCells count="8">
    <mergeCell ref="A1:F1"/>
    <mergeCell ref="D5:D10"/>
    <mergeCell ref="E5:E10"/>
    <mergeCell ref="F5:F6"/>
    <mergeCell ref="F7:F8"/>
    <mergeCell ref="A8:A13"/>
    <mergeCell ref="B8:B13"/>
    <mergeCell ref="C8:C9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26"/>
  <sheetViews>
    <sheetView topLeftCell="A4" workbookViewId="0">
      <selection activeCell="D12" sqref="D12"/>
    </sheetView>
  </sheetViews>
  <sheetFormatPr defaultRowHeight="14.25"/>
  <cols>
    <col min="1" max="1" width="19.125" style="207" bestFit="1" customWidth="1"/>
    <col min="2" max="2" width="7.5" style="206" bestFit="1" customWidth="1"/>
    <col min="3" max="3" width="25.625" style="207" customWidth="1"/>
    <col min="4" max="4" width="25.25" style="207" bestFit="1" customWidth="1"/>
    <col min="5" max="5" width="7.5" style="206" bestFit="1" customWidth="1"/>
    <col min="6" max="6" width="39.75" style="207" customWidth="1"/>
    <col min="7" max="16384" width="9" style="206"/>
  </cols>
  <sheetData>
    <row r="2" spans="1:7" ht="27">
      <c r="A2" s="365" t="s">
        <v>820</v>
      </c>
      <c r="B2" s="365"/>
      <c r="C2" s="365"/>
      <c r="D2" s="365"/>
      <c r="E2" s="365"/>
      <c r="F2" s="365"/>
      <c r="G2" s="208"/>
    </row>
    <row r="3" spans="1:7" ht="33" customHeight="1">
      <c r="C3" s="212"/>
      <c r="F3" s="213" t="s">
        <v>1</v>
      </c>
      <c r="G3" s="208"/>
    </row>
    <row r="4" spans="1:7" ht="21.75" customHeight="1">
      <c r="A4" s="214" t="s">
        <v>663</v>
      </c>
      <c r="B4" s="214" t="s">
        <v>53</v>
      </c>
      <c r="C4" s="248" t="s">
        <v>723</v>
      </c>
      <c r="D4" s="214" t="s">
        <v>664</v>
      </c>
      <c r="E4" s="214" t="s">
        <v>53</v>
      </c>
      <c r="F4" s="248" t="s">
        <v>723</v>
      </c>
      <c r="G4" s="208"/>
    </row>
    <row r="5" spans="1:7" ht="21.75" customHeight="1">
      <c r="A5" s="249" t="s">
        <v>665</v>
      </c>
      <c r="B5" s="250">
        <v>11728</v>
      </c>
      <c r="C5" s="251"/>
      <c r="D5" s="249" t="s">
        <v>666</v>
      </c>
      <c r="E5" s="252">
        <f>SUM(E6:E15)</f>
        <v>700</v>
      </c>
      <c r="F5" s="253"/>
      <c r="G5" s="208"/>
    </row>
    <row r="6" spans="1:7" ht="21.75" customHeight="1">
      <c r="A6" s="249" t="s">
        <v>667</v>
      </c>
      <c r="B6" s="254">
        <f>SUM(B7:B12)</f>
        <v>1140</v>
      </c>
      <c r="C6" s="251"/>
      <c r="D6" s="407" t="s">
        <v>668</v>
      </c>
      <c r="E6" s="424">
        <v>700</v>
      </c>
      <c r="F6" s="427" t="s">
        <v>753</v>
      </c>
      <c r="G6" s="208"/>
    </row>
    <row r="7" spans="1:7" ht="21.75" customHeight="1">
      <c r="A7" s="407" t="s">
        <v>669</v>
      </c>
      <c r="B7" s="431">
        <v>1030</v>
      </c>
      <c r="C7" s="433" t="s">
        <v>754</v>
      </c>
      <c r="D7" s="408"/>
      <c r="E7" s="425"/>
      <c r="F7" s="428"/>
      <c r="G7" s="208"/>
    </row>
    <row r="8" spans="1:7" ht="21.75" customHeight="1">
      <c r="A8" s="408"/>
      <c r="B8" s="432"/>
      <c r="C8" s="434"/>
      <c r="D8" s="408"/>
      <c r="E8" s="425"/>
      <c r="F8" s="429"/>
      <c r="G8" s="208"/>
    </row>
    <row r="9" spans="1:7" ht="21.75" customHeight="1">
      <c r="A9" s="408"/>
      <c r="B9" s="432"/>
      <c r="C9" s="434"/>
      <c r="D9" s="408"/>
      <c r="E9" s="425"/>
      <c r="F9" s="429"/>
      <c r="G9" s="208"/>
    </row>
    <row r="10" spans="1:7" ht="21.75" customHeight="1">
      <c r="A10" s="408"/>
      <c r="B10" s="432"/>
      <c r="C10" s="434"/>
      <c r="D10" s="408"/>
      <c r="E10" s="425"/>
      <c r="F10" s="429"/>
      <c r="G10" s="208"/>
    </row>
    <row r="11" spans="1:7" ht="21.75" customHeight="1">
      <c r="A11" s="423"/>
      <c r="B11" s="426"/>
      <c r="C11" s="435"/>
      <c r="D11" s="423"/>
      <c r="E11" s="426"/>
      <c r="F11" s="430"/>
      <c r="G11" s="208"/>
    </row>
    <row r="12" spans="1:7" ht="21.75" customHeight="1">
      <c r="A12" s="229" t="s">
        <v>671</v>
      </c>
      <c r="B12" s="250">
        <v>110</v>
      </c>
      <c r="C12" s="251"/>
      <c r="D12" s="255" t="s">
        <v>670</v>
      </c>
      <c r="E12" s="256"/>
      <c r="F12" s="257"/>
      <c r="G12" s="208"/>
    </row>
    <row r="13" spans="1:7" ht="21.75" customHeight="1">
      <c r="A13" s="131" t="s">
        <v>673</v>
      </c>
      <c r="B13" s="250"/>
      <c r="C13" s="251"/>
      <c r="D13" s="255" t="s">
        <v>672</v>
      </c>
      <c r="E13" s="228"/>
      <c r="F13" s="251"/>
      <c r="G13" s="208"/>
    </row>
    <row r="14" spans="1:7" ht="21.75" customHeight="1">
      <c r="A14" s="131" t="s">
        <v>675</v>
      </c>
      <c r="B14" s="250"/>
      <c r="C14" s="251"/>
      <c r="D14" s="255" t="s">
        <v>674</v>
      </c>
      <c r="E14" s="228"/>
      <c r="F14" s="258"/>
      <c r="G14" s="208"/>
    </row>
    <row r="15" spans="1:7" ht="21.75" customHeight="1">
      <c r="A15" s="227" t="s">
        <v>677</v>
      </c>
      <c r="B15" s="250"/>
      <c r="C15" s="251"/>
      <c r="D15" s="255" t="s">
        <v>676</v>
      </c>
      <c r="E15" s="228"/>
      <c r="F15" s="251"/>
      <c r="G15" s="208"/>
    </row>
    <row r="16" spans="1:7" ht="21.75" customHeight="1">
      <c r="A16" s="131" t="s">
        <v>678</v>
      </c>
      <c r="B16" s="250"/>
      <c r="C16" s="251"/>
      <c r="D16" s="125" t="s">
        <v>679</v>
      </c>
      <c r="E16" s="254">
        <f>SUM(B6-E5)</f>
        <v>440</v>
      </c>
      <c r="F16" s="251"/>
      <c r="G16" s="208"/>
    </row>
    <row r="17" spans="1:7" ht="21.75" customHeight="1">
      <c r="A17" s="132" t="s">
        <v>680</v>
      </c>
      <c r="B17" s="250"/>
      <c r="C17" s="251"/>
      <c r="D17" s="125" t="s">
        <v>681</v>
      </c>
      <c r="E17" s="254">
        <f>SUM(B5+E16)</f>
        <v>12168</v>
      </c>
      <c r="F17" s="251"/>
      <c r="G17" s="208"/>
    </row>
    <row r="18" spans="1:7" ht="21.75" customHeight="1">
      <c r="A18" s="214" t="s">
        <v>821</v>
      </c>
      <c r="B18" s="254">
        <f>B5+B6</f>
        <v>12868</v>
      </c>
      <c r="C18" s="251"/>
      <c r="D18" s="214" t="s">
        <v>626</v>
      </c>
      <c r="E18" s="254">
        <f>SUM(E5+E17)</f>
        <v>12868</v>
      </c>
      <c r="F18" s="251"/>
      <c r="G18" s="208"/>
    </row>
    <row r="21" spans="1:7">
      <c r="F21" s="211"/>
    </row>
    <row r="24" spans="1:7">
      <c r="F24" s="211"/>
    </row>
    <row r="26" spans="1:7">
      <c r="F26" s="211"/>
    </row>
  </sheetData>
  <mergeCells count="7">
    <mergeCell ref="A2:F2"/>
    <mergeCell ref="D6:D11"/>
    <mergeCell ref="E6:E11"/>
    <mergeCell ref="F6:F11"/>
    <mergeCell ref="A7:A11"/>
    <mergeCell ref="B7:B11"/>
    <mergeCell ref="C7:C1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25"/>
  <sheetViews>
    <sheetView workbookViewId="0">
      <selection activeCell="F12" sqref="F12"/>
    </sheetView>
  </sheetViews>
  <sheetFormatPr defaultRowHeight="14.25"/>
  <cols>
    <col min="1" max="1" width="19.125" style="259" bestFit="1" customWidth="1"/>
    <col min="2" max="2" width="7.25" style="259" bestFit="1" customWidth="1"/>
    <col min="3" max="3" width="29.25" style="260" customWidth="1"/>
    <col min="4" max="4" width="25.25" style="259" bestFit="1" customWidth="1"/>
    <col min="5" max="5" width="7.25" style="259" bestFit="1" customWidth="1"/>
    <col min="6" max="6" width="40.375" style="260" customWidth="1"/>
    <col min="7" max="16384" width="9" style="259"/>
  </cols>
  <sheetData>
    <row r="2" spans="1:6" ht="27">
      <c r="A2" s="365" t="s">
        <v>822</v>
      </c>
      <c r="B2" s="365"/>
      <c r="C2" s="365"/>
      <c r="D2" s="365"/>
      <c r="E2" s="365"/>
      <c r="F2" s="365"/>
    </row>
    <row r="3" spans="1:6">
      <c r="A3" s="262"/>
      <c r="B3" s="262"/>
      <c r="C3" s="262"/>
      <c r="D3" s="262"/>
      <c r="E3" s="262"/>
      <c r="F3" s="262"/>
    </row>
    <row r="4" spans="1:6">
      <c r="F4" s="263" t="s">
        <v>1</v>
      </c>
    </row>
    <row r="5" spans="1:6" s="262" customFormat="1" ht="24" customHeight="1">
      <c r="A5" s="214" t="s">
        <v>663</v>
      </c>
      <c r="B5" s="214" t="s">
        <v>53</v>
      </c>
      <c r="C5" s="248" t="s">
        <v>723</v>
      </c>
      <c r="D5" s="214" t="s">
        <v>664</v>
      </c>
      <c r="E5" s="214" t="s">
        <v>53</v>
      </c>
      <c r="F5" s="248" t="s">
        <v>723</v>
      </c>
    </row>
    <row r="6" spans="1:6" ht="39" customHeight="1">
      <c r="A6" s="249" t="s">
        <v>665</v>
      </c>
      <c r="B6" s="250">
        <v>204</v>
      </c>
      <c r="C6" s="271" t="s">
        <v>823</v>
      </c>
      <c r="D6" s="249" t="s">
        <v>666</v>
      </c>
      <c r="E6" s="252">
        <f>SUM(E7:E15)</f>
        <v>848</v>
      </c>
      <c r="F6" s="253"/>
    </row>
    <row r="7" spans="1:6" ht="24" customHeight="1">
      <c r="A7" s="249" t="s">
        <v>667</v>
      </c>
      <c r="B7" s="254">
        <f>SUM(B8:B17)</f>
        <v>696</v>
      </c>
      <c r="C7" s="251"/>
      <c r="D7" s="407" t="s">
        <v>668</v>
      </c>
      <c r="E7" s="436">
        <v>848</v>
      </c>
      <c r="F7" s="437" t="s">
        <v>755</v>
      </c>
    </row>
    <row r="8" spans="1:6" ht="24" customHeight="1">
      <c r="A8" s="415" t="s">
        <v>669</v>
      </c>
      <c r="B8" s="438">
        <v>696</v>
      </c>
      <c r="C8" s="440" t="s">
        <v>824</v>
      </c>
      <c r="D8" s="408"/>
      <c r="E8" s="436"/>
      <c r="F8" s="437"/>
    </row>
    <row r="9" spans="1:6" ht="24" customHeight="1">
      <c r="A9" s="416"/>
      <c r="B9" s="439"/>
      <c r="C9" s="441"/>
      <c r="D9" s="408"/>
      <c r="E9" s="436"/>
      <c r="F9" s="442" t="s">
        <v>756</v>
      </c>
    </row>
    <row r="10" spans="1:6" ht="24" customHeight="1">
      <c r="A10" s="416"/>
      <c r="B10" s="439"/>
      <c r="C10" s="441"/>
      <c r="D10" s="408"/>
      <c r="E10" s="436"/>
      <c r="F10" s="442"/>
    </row>
    <row r="11" spans="1:6" ht="24" customHeight="1">
      <c r="A11" s="416"/>
      <c r="B11" s="439"/>
      <c r="C11" s="441"/>
      <c r="D11" s="408"/>
      <c r="E11" s="436"/>
      <c r="F11" s="264" t="s">
        <v>757</v>
      </c>
    </row>
    <row r="12" spans="1:6" ht="24" customHeight="1">
      <c r="A12" s="265" t="s">
        <v>671</v>
      </c>
      <c r="B12" s="266"/>
      <c r="C12" s="267"/>
      <c r="D12" s="255" t="s">
        <v>670</v>
      </c>
      <c r="E12" s="256"/>
      <c r="F12" s="268"/>
    </row>
    <row r="13" spans="1:6" ht="24" customHeight="1">
      <c r="A13" s="269" t="s">
        <v>673</v>
      </c>
      <c r="B13" s="250"/>
      <c r="C13" s="251"/>
      <c r="D13" s="255" t="s">
        <v>672</v>
      </c>
      <c r="E13" s="228"/>
      <c r="F13" s="251"/>
    </row>
    <row r="14" spans="1:6" ht="24" customHeight="1">
      <c r="A14" s="269" t="s">
        <v>675</v>
      </c>
      <c r="B14" s="250"/>
      <c r="C14" s="251"/>
      <c r="D14" s="255" t="s">
        <v>674</v>
      </c>
      <c r="E14" s="228"/>
      <c r="F14" s="251"/>
    </row>
    <row r="15" spans="1:6" ht="24" customHeight="1">
      <c r="A15" s="270" t="s">
        <v>677</v>
      </c>
      <c r="B15" s="250"/>
      <c r="C15" s="251"/>
      <c r="D15" s="255" t="s">
        <v>676</v>
      </c>
      <c r="E15" s="228"/>
      <c r="F15" s="251"/>
    </row>
    <row r="16" spans="1:6" ht="24" customHeight="1">
      <c r="A16" s="269" t="s">
        <v>678</v>
      </c>
      <c r="B16" s="250"/>
      <c r="C16" s="251"/>
      <c r="D16" s="125" t="s">
        <v>679</v>
      </c>
      <c r="E16" s="254">
        <f>B7-E6</f>
        <v>-152</v>
      </c>
      <c r="F16" s="251"/>
    </row>
    <row r="17" spans="1:6" ht="24" customHeight="1">
      <c r="A17" s="169" t="s">
        <v>680</v>
      </c>
      <c r="B17" s="250"/>
      <c r="C17" s="251"/>
      <c r="D17" s="125" t="s">
        <v>681</v>
      </c>
      <c r="E17" s="254">
        <f>B6+E16</f>
        <v>52</v>
      </c>
      <c r="F17" s="251"/>
    </row>
    <row r="18" spans="1:6" ht="24" customHeight="1">
      <c r="A18" s="214" t="s">
        <v>821</v>
      </c>
      <c r="B18" s="254">
        <f>B6+B7</f>
        <v>900</v>
      </c>
      <c r="C18" s="251"/>
      <c r="D18" s="214" t="s">
        <v>626</v>
      </c>
      <c r="E18" s="254">
        <f>E6+E17</f>
        <v>900</v>
      </c>
      <c r="F18" s="251"/>
    </row>
    <row r="25" spans="1:6">
      <c r="F25" s="261"/>
    </row>
  </sheetData>
  <mergeCells count="8">
    <mergeCell ref="A2:F2"/>
    <mergeCell ref="D7:D11"/>
    <mergeCell ref="E7:E11"/>
    <mergeCell ref="F7:F8"/>
    <mergeCell ref="A8:A11"/>
    <mergeCell ref="B8:B11"/>
    <mergeCell ref="C8:C11"/>
    <mergeCell ref="F9:F1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6"/>
  <sheetViews>
    <sheetView topLeftCell="A7" workbookViewId="0">
      <selection activeCell="F10" sqref="F10"/>
    </sheetView>
  </sheetViews>
  <sheetFormatPr defaultRowHeight="14.25"/>
  <cols>
    <col min="1" max="1" width="26.125" style="181" bestFit="1" customWidth="1"/>
    <col min="2" max="2" width="6.75" style="181" bestFit="1" customWidth="1"/>
    <col min="3" max="3" width="15.5" style="285" bestFit="1" customWidth="1"/>
    <col min="4" max="4" width="23" style="285" bestFit="1" customWidth="1"/>
    <col min="5" max="5" width="6.75" style="285" bestFit="1" customWidth="1"/>
    <col min="6" max="6" width="54" style="285" customWidth="1"/>
    <col min="7" max="16384" width="9" style="181"/>
  </cols>
  <sheetData>
    <row r="1" spans="1:6" ht="27">
      <c r="A1" s="365" t="s">
        <v>794</v>
      </c>
      <c r="B1" s="365"/>
      <c r="C1" s="365"/>
      <c r="D1" s="365"/>
      <c r="E1" s="365"/>
      <c r="F1" s="365"/>
    </row>
    <row r="3" spans="1:6">
      <c r="A3" s="277"/>
      <c r="B3" s="277"/>
      <c r="C3" s="278"/>
      <c r="D3" s="272"/>
      <c r="E3" s="278"/>
      <c r="F3" s="279" t="s">
        <v>758</v>
      </c>
    </row>
    <row r="4" spans="1:6" s="122" customFormat="1" ht="21" customHeight="1">
      <c r="A4" s="214" t="s">
        <v>759</v>
      </c>
      <c r="B4" s="214" t="s">
        <v>53</v>
      </c>
      <c r="C4" s="214" t="s">
        <v>760</v>
      </c>
      <c r="D4" s="214" t="s">
        <v>664</v>
      </c>
      <c r="E4" s="214" t="s">
        <v>53</v>
      </c>
      <c r="F4" s="214" t="s">
        <v>761</v>
      </c>
    </row>
    <row r="5" spans="1:6" ht="21" customHeight="1">
      <c r="A5" s="217" t="s">
        <v>665</v>
      </c>
      <c r="B5" s="126">
        <v>147</v>
      </c>
      <c r="C5" s="163"/>
      <c r="D5" s="280" t="s">
        <v>666</v>
      </c>
      <c r="E5" s="273">
        <f>SUM(E6:E15)</f>
        <v>4916</v>
      </c>
      <c r="F5" s="163"/>
    </row>
    <row r="6" spans="1:6" ht="44.25" customHeight="1">
      <c r="A6" s="217" t="s">
        <v>667</v>
      </c>
      <c r="B6" s="273">
        <f>SUM(B7:B14)</f>
        <v>4916</v>
      </c>
      <c r="C6" s="167"/>
      <c r="D6" s="361" t="s">
        <v>668</v>
      </c>
      <c r="E6" s="443">
        <v>4916</v>
      </c>
      <c r="F6" s="177" t="s">
        <v>825</v>
      </c>
    </row>
    <row r="7" spans="1:6" ht="75.75" customHeight="1">
      <c r="A7" s="131" t="s">
        <v>827</v>
      </c>
      <c r="B7" s="274"/>
      <c r="C7" s="167"/>
      <c r="D7" s="398"/>
      <c r="E7" s="444"/>
      <c r="F7" s="177" t="s">
        <v>762</v>
      </c>
    </row>
    <row r="8" spans="1:6" ht="21" customHeight="1">
      <c r="A8" s="131" t="s">
        <v>828</v>
      </c>
      <c r="B8" s="274"/>
      <c r="C8" s="281"/>
      <c r="D8" s="398"/>
      <c r="E8" s="444"/>
      <c r="F8" s="174" t="s">
        <v>763</v>
      </c>
    </row>
    <row r="9" spans="1:6" ht="21" customHeight="1">
      <c r="A9" s="445" t="s">
        <v>829</v>
      </c>
      <c r="B9" s="391">
        <v>4916</v>
      </c>
      <c r="C9" s="446" t="s">
        <v>764</v>
      </c>
      <c r="D9" s="398"/>
      <c r="E9" s="444"/>
      <c r="F9" s="287" t="s">
        <v>826</v>
      </c>
    </row>
    <row r="10" spans="1:6" ht="20.25" customHeight="1">
      <c r="A10" s="423"/>
      <c r="B10" s="391"/>
      <c r="C10" s="447"/>
      <c r="D10" s="398"/>
      <c r="E10" s="444"/>
      <c r="F10" s="174" t="s">
        <v>765</v>
      </c>
    </row>
    <row r="11" spans="1:6" ht="44.25" customHeight="1">
      <c r="A11" s="132" t="s">
        <v>675</v>
      </c>
      <c r="B11" s="274"/>
      <c r="C11" s="163"/>
      <c r="D11" s="362"/>
      <c r="E11" s="426"/>
      <c r="F11" s="177" t="s">
        <v>766</v>
      </c>
    </row>
    <row r="12" spans="1:6" ht="21" customHeight="1">
      <c r="A12" s="131" t="s">
        <v>752</v>
      </c>
      <c r="B12" s="274"/>
      <c r="C12" s="163"/>
      <c r="D12" s="124" t="s">
        <v>670</v>
      </c>
      <c r="E12" s="183"/>
      <c r="F12" s="167"/>
    </row>
    <row r="13" spans="1:6" ht="21" customHeight="1">
      <c r="A13" s="131" t="s">
        <v>678</v>
      </c>
      <c r="B13" s="274"/>
      <c r="C13" s="184"/>
      <c r="D13" s="167" t="s">
        <v>672</v>
      </c>
      <c r="E13" s="183"/>
      <c r="F13" s="167"/>
    </row>
    <row r="14" spans="1:6" ht="21" customHeight="1">
      <c r="A14" s="131" t="s">
        <v>680</v>
      </c>
      <c r="B14" s="274"/>
      <c r="C14" s="184"/>
      <c r="D14" s="167" t="s">
        <v>674</v>
      </c>
      <c r="E14" s="183"/>
      <c r="F14" s="184"/>
    </row>
    <row r="15" spans="1:6" ht="21" customHeight="1">
      <c r="A15" s="124"/>
      <c r="B15" s="274"/>
      <c r="C15" s="184"/>
      <c r="D15" s="167" t="s">
        <v>676</v>
      </c>
      <c r="E15" s="183"/>
      <c r="F15" s="184"/>
    </row>
    <row r="16" spans="1:6" ht="21" customHeight="1">
      <c r="A16" s="124"/>
      <c r="B16" s="274"/>
      <c r="C16" s="124"/>
      <c r="D16" s="125" t="s">
        <v>679</v>
      </c>
      <c r="E16" s="182">
        <f>B6-E5</f>
        <v>0</v>
      </c>
      <c r="F16" s="184"/>
    </row>
    <row r="17" spans="1:6" ht="21" customHeight="1">
      <c r="A17" s="124"/>
      <c r="B17" s="274"/>
      <c r="C17" s="124"/>
      <c r="D17" s="125" t="s">
        <v>681</v>
      </c>
      <c r="E17" s="275">
        <f>B5+E16</f>
        <v>147</v>
      </c>
      <c r="F17" s="163"/>
    </row>
    <row r="18" spans="1:6" ht="21" customHeight="1">
      <c r="A18" s="126" t="s">
        <v>715</v>
      </c>
      <c r="B18" s="273">
        <f>B5+B6</f>
        <v>5063</v>
      </c>
      <c r="C18" s="184"/>
      <c r="D18" s="125" t="s">
        <v>767</v>
      </c>
      <c r="E18" s="273">
        <f>E5+E17</f>
        <v>5063</v>
      </c>
      <c r="F18" s="184"/>
    </row>
    <row r="19" spans="1:6">
      <c r="A19" s="282"/>
      <c r="B19" s="283"/>
      <c r="C19" s="276"/>
      <c r="D19" s="276"/>
      <c r="E19" s="276"/>
      <c r="F19" s="276"/>
    </row>
    <row r="20" spans="1:6">
      <c r="A20" s="282"/>
      <c r="B20" s="282"/>
      <c r="C20" s="284"/>
      <c r="D20" s="284"/>
    </row>
    <row r="21" spans="1:6">
      <c r="A21" s="282"/>
      <c r="B21" s="282"/>
      <c r="C21" s="284"/>
    </row>
    <row r="22" spans="1:6">
      <c r="A22" s="282"/>
      <c r="B22" s="282"/>
      <c r="C22" s="284"/>
    </row>
    <row r="23" spans="1:6">
      <c r="A23" s="282"/>
      <c r="B23" s="282"/>
      <c r="C23" s="284"/>
    </row>
    <row r="24" spans="1:6">
      <c r="A24" s="282"/>
      <c r="B24" s="282"/>
      <c r="C24" s="284"/>
      <c r="F24" s="286"/>
    </row>
    <row r="25" spans="1:6">
      <c r="A25" s="282"/>
      <c r="B25" s="282"/>
      <c r="C25" s="284"/>
    </row>
    <row r="26" spans="1:6">
      <c r="A26" s="282"/>
      <c r="B26" s="282"/>
      <c r="C26" s="284"/>
    </row>
    <row r="27" spans="1:6">
      <c r="A27" s="282"/>
      <c r="B27" s="282"/>
      <c r="C27" s="284"/>
    </row>
    <row r="28" spans="1:6">
      <c r="A28" s="282"/>
      <c r="B28" s="282"/>
      <c r="C28" s="284"/>
    </row>
    <row r="29" spans="1:6">
      <c r="A29" s="282"/>
      <c r="B29" s="282"/>
      <c r="C29" s="284"/>
    </row>
    <row r="30" spans="1:6">
      <c r="A30" s="282"/>
      <c r="B30" s="282"/>
      <c r="C30" s="284"/>
    </row>
    <row r="31" spans="1:6">
      <c r="A31" s="282"/>
      <c r="B31" s="282"/>
      <c r="C31" s="284"/>
    </row>
    <row r="32" spans="1:6">
      <c r="A32" s="282"/>
      <c r="B32" s="282"/>
      <c r="C32" s="284"/>
    </row>
    <row r="33" spans="1:3">
      <c r="A33" s="282"/>
      <c r="B33" s="282"/>
      <c r="C33" s="284"/>
    </row>
    <row r="34" spans="1:3">
      <c r="A34" s="282"/>
      <c r="B34" s="282"/>
      <c r="C34" s="284"/>
    </row>
    <row r="35" spans="1:3">
      <c r="A35" s="282"/>
      <c r="B35" s="282"/>
      <c r="C35" s="284"/>
    </row>
    <row r="36" spans="1:3">
      <c r="A36" s="282"/>
      <c r="B36" s="282"/>
      <c r="C36" s="284"/>
    </row>
    <row r="37" spans="1:3">
      <c r="A37" s="282"/>
      <c r="B37" s="282"/>
      <c r="C37" s="284"/>
    </row>
    <row r="38" spans="1:3">
      <c r="A38" s="282"/>
      <c r="B38" s="282"/>
      <c r="C38" s="284"/>
    </row>
    <row r="39" spans="1:3">
      <c r="A39" s="282"/>
      <c r="B39" s="282"/>
      <c r="C39" s="284"/>
    </row>
    <row r="40" spans="1:3">
      <c r="A40" s="282"/>
      <c r="B40" s="282"/>
      <c r="C40" s="284"/>
    </row>
    <row r="41" spans="1:3">
      <c r="A41" s="282"/>
      <c r="B41" s="282"/>
      <c r="C41" s="284"/>
    </row>
    <row r="42" spans="1:3">
      <c r="A42" s="282"/>
      <c r="B42" s="282"/>
      <c r="C42" s="284"/>
    </row>
    <row r="43" spans="1:3">
      <c r="A43" s="282"/>
      <c r="B43" s="282"/>
      <c r="C43" s="284"/>
    </row>
    <row r="44" spans="1:3">
      <c r="A44" s="282"/>
      <c r="B44" s="282"/>
      <c r="C44" s="284"/>
    </row>
    <row r="45" spans="1:3">
      <c r="A45" s="282"/>
    </row>
    <row r="46" spans="1:3">
      <c r="A46" s="282"/>
    </row>
    <row r="47" spans="1:3">
      <c r="A47" s="282"/>
    </row>
    <row r="48" spans="1:3">
      <c r="A48" s="282"/>
    </row>
    <row r="49" spans="1:1">
      <c r="A49" s="282"/>
    </row>
    <row r="50" spans="1:1">
      <c r="A50" s="282"/>
    </row>
    <row r="51" spans="1:1">
      <c r="A51" s="282"/>
    </row>
    <row r="52" spans="1:1">
      <c r="A52" s="282"/>
    </row>
    <row r="53" spans="1:1">
      <c r="A53" s="282"/>
    </row>
    <row r="54" spans="1:1">
      <c r="A54" s="282"/>
    </row>
    <row r="55" spans="1:1">
      <c r="A55" s="282"/>
    </row>
    <row r="56" spans="1:1">
      <c r="A56" s="282"/>
    </row>
    <row r="57" spans="1:1">
      <c r="A57" s="282"/>
    </row>
    <row r="58" spans="1:1">
      <c r="A58" s="282"/>
    </row>
    <row r="59" spans="1:1">
      <c r="A59" s="282"/>
    </row>
    <row r="60" spans="1:1">
      <c r="A60" s="282"/>
    </row>
    <row r="61" spans="1:1">
      <c r="A61" s="282"/>
    </row>
    <row r="62" spans="1:1">
      <c r="A62" s="282"/>
    </row>
    <row r="63" spans="1:1">
      <c r="A63" s="282"/>
    </row>
    <row r="64" spans="1:1">
      <c r="A64" s="282"/>
    </row>
    <row r="65" spans="1:1">
      <c r="A65" s="282"/>
    </row>
    <row r="66" spans="1:1">
      <c r="A66" s="282"/>
    </row>
  </sheetData>
  <mergeCells count="6">
    <mergeCell ref="A1:F1"/>
    <mergeCell ref="D6:D11"/>
    <mergeCell ref="E6:E11"/>
    <mergeCell ref="A9:A10"/>
    <mergeCell ref="B9:B10"/>
    <mergeCell ref="C9:C1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5"/>
  <sheetViews>
    <sheetView topLeftCell="A10" workbookViewId="0">
      <selection activeCell="F15" sqref="F15"/>
    </sheetView>
  </sheetViews>
  <sheetFormatPr defaultRowHeight="14.25"/>
  <cols>
    <col min="1" max="1" width="18" style="37" customWidth="1"/>
    <col min="2" max="2" width="7.25" style="37" bestFit="1" customWidth="1"/>
    <col min="3" max="3" width="16.125" style="288" customWidth="1"/>
    <col min="4" max="4" width="21.5" style="37" customWidth="1"/>
    <col min="5" max="5" width="7.25" style="37" bestFit="1" customWidth="1"/>
    <col min="6" max="6" width="56.25" style="310" customWidth="1"/>
    <col min="7" max="16384" width="9" style="37"/>
  </cols>
  <sheetData>
    <row r="1" spans="1:6" ht="27">
      <c r="A1" s="355" t="s">
        <v>795</v>
      </c>
      <c r="B1" s="355"/>
      <c r="C1" s="355"/>
      <c r="D1" s="355"/>
      <c r="E1" s="355"/>
      <c r="F1" s="355"/>
    </row>
    <row r="2" spans="1:6">
      <c r="F2" s="289" t="s">
        <v>1</v>
      </c>
    </row>
    <row r="3" spans="1:6" s="292" customFormat="1">
      <c r="A3" s="290" t="s">
        <v>663</v>
      </c>
      <c r="B3" s="290" t="s">
        <v>53</v>
      </c>
      <c r="C3" s="291" t="s">
        <v>768</v>
      </c>
      <c r="D3" s="290" t="s">
        <v>664</v>
      </c>
      <c r="E3" s="290" t="s">
        <v>53</v>
      </c>
      <c r="F3" s="291" t="s">
        <v>768</v>
      </c>
    </row>
    <row r="4" spans="1:6" ht="18" customHeight="1">
      <c r="A4" s="293" t="s">
        <v>665</v>
      </c>
      <c r="B4" s="294">
        <v>0</v>
      </c>
      <c r="C4" s="312"/>
      <c r="D4" s="295" t="s">
        <v>666</v>
      </c>
      <c r="E4" s="294">
        <f>SUM(E5:E20)</f>
        <v>30361</v>
      </c>
      <c r="F4" s="296"/>
    </row>
    <row r="5" spans="1:6" ht="18.75" customHeight="1">
      <c r="A5" s="297" t="s">
        <v>667</v>
      </c>
      <c r="B5" s="298">
        <f>SUM(B6:B20)</f>
        <v>30361</v>
      </c>
      <c r="C5" s="299"/>
      <c r="D5" s="448" t="s">
        <v>668</v>
      </c>
      <c r="E5" s="449">
        <v>30361</v>
      </c>
      <c r="F5" s="451" t="s">
        <v>776</v>
      </c>
    </row>
    <row r="6" spans="1:6" ht="18.75" customHeight="1">
      <c r="A6" s="300" t="s">
        <v>669</v>
      </c>
      <c r="B6" s="300">
        <v>0</v>
      </c>
      <c r="C6" s="301"/>
      <c r="D6" s="448"/>
      <c r="E6" s="450"/>
      <c r="F6" s="451"/>
    </row>
    <row r="7" spans="1:6" ht="18.75" customHeight="1">
      <c r="A7" s="302" t="s">
        <v>671</v>
      </c>
      <c r="B7" s="302">
        <v>0</v>
      </c>
      <c r="C7" s="303"/>
      <c r="D7" s="448"/>
      <c r="E7" s="450"/>
      <c r="F7" s="451"/>
    </row>
    <row r="8" spans="1:6" ht="18.75" customHeight="1">
      <c r="A8" s="448" t="s">
        <v>673</v>
      </c>
      <c r="B8" s="452">
        <v>30361</v>
      </c>
      <c r="C8" s="453" t="s">
        <v>769</v>
      </c>
      <c r="D8" s="448"/>
      <c r="E8" s="450"/>
      <c r="F8" s="451"/>
    </row>
    <row r="9" spans="1:6" ht="18.75" customHeight="1">
      <c r="A9" s="448"/>
      <c r="B9" s="452"/>
      <c r="C9" s="454"/>
      <c r="D9" s="448"/>
      <c r="E9" s="450"/>
      <c r="F9" s="451"/>
    </row>
    <row r="10" spans="1:6" ht="33" customHeight="1">
      <c r="A10" s="448"/>
      <c r="B10" s="452"/>
      <c r="C10" s="454"/>
      <c r="D10" s="448"/>
      <c r="E10" s="450"/>
      <c r="F10" s="451" t="s">
        <v>770</v>
      </c>
    </row>
    <row r="11" spans="1:6" ht="33" customHeight="1">
      <c r="A11" s="448"/>
      <c r="B11" s="452"/>
      <c r="C11" s="454"/>
      <c r="D11" s="448"/>
      <c r="E11" s="450"/>
      <c r="F11" s="451"/>
    </row>
    <row r="12" spans="1:6" ht="24">
      <c r="A12" s="448"/>
      <c r="B12" s="452"/>
      <c r="C12" s="454"/>
      <c r="D12" s="448"/>
      <c r="E12" s="450"/>
      <c r="F12" s="311" t="s">
        <v>771</v>
      </c>
    </row>
    <row r="13" spans="1:6" ht="16.5" customHeight="1">
      <c r="A13" s="448"/>
      <c r="B13" s="452"/>
      <c r="C13" s="454"/>
      <c r="D13" s="448"/>
      <c r="E13" s="450"/>
      <c r="F13" s="311" t="s">
        <v>772</v>
      </c>
    </row>
    <row r="14" spans="1:6" ht="16.5" customHeight="1">
      <c r="A14" s="448"/>
      <c r="B14" s="452"/>
      <c r="C14" s="454"/>
      <c r="D14" s="448"/>
      <c r="E14" s="450"/>
      <c r="F14" s="311" t="s">
        <v>773</v>
      </c>
    </row>
    <row r="15" spans="1:6" ht="60.75" customHeight="1">
      <c r="A15" s="448"/>
      <c r="B15" s="452"/>
      <c r="C15" s="454"/>
      <c r="D15" s="448"/>
      <c r="E15" s="450"/>
      <c r="F15" s="311" t="s">
        <v>774</v>
      </c>
    </row>
    <row r="16" spans="1:6" ht="60">
      <c r="A16" s="448"/>
      <c r="B16" s="452"/>
      <c r="C16" s="455"/>
      <c r="D16" s="448"/>
      <c r="E16" s="450"/>
      <c r="F16" s="311" t="s">
        <v>775</v>
      </c>
    </row>
    <row r="17" spans="1:6">
      <c r="A17" s="305" t="s">
        <v>675</v>
      </c>
      <c r="B17" s="306"/>
      <c r="C17" s="307"/>
      <c r="D17" s="306" t="s">
        <v>670</v>
      </c>
      <c r="E17" s="300">
        <v>0</v>
      </c>
      <c r="F17" s="304"/>
    </row>
    <row r="18" spans="1:6" ht="28.5">
      <c r="A18" s="300" t="s">
        <v>752</v>
      </c>
      <c r="B18" s="300"/>
      <c r="C18" s="307"/>
      <c r="D18" s="300" t="s">
        <v>672</v>
      </c>
      <c r="E18" s="300"/>
      <c r="F18" s="308"/>
    </row>
    <row r="19" spans="1:6">
      <c r="A19" s="300" t="s">
        <v>678</v>
      </c>
      <c r="B19" s="300"/>
      <c r="C19" s="307"/>
      <c r="D19" s="309" t="s">
        <v>674</v>
      </c>
      <c r="E19" s="300"/>
      <c r="F19" s="308"/>
    </row>
    <row r="20" spans="1:6">
      <c r="A20" s="300" t="s">
        <v>680</v>
      </c>
      <c r="B20" s="300"/>
      <c r="C20" s="307"/>
      <c r="D20" s="309" t="s">
        <v>676</v>
      </c>
      <c r="E20" s="300"/>
      <c r="F20" s="307"/>
    </row>
    <row r="21" spans="1:6">
      <c r="A21" s="300"/>
      <c r="B21" s="300"/>
      <c r="C21" s="307"/>
      <c r="D21" s="293" t="s">
        <v>679</v>
      </c>
      <c r="E21" s="294">
        <f>B5-E4</f>
        <v>0</v>
      </c>
      <c r="F21" s="308"/>
    </row>
    <row r="22" spans="1:6">
      <c r="A22" s="300"/>
      <c r="B22" s="300"/>
      <c r="C22" s="307"/>
      <c r="D22" s="293" t="s">
        <v>681</v>
      </c>
      <c r="E22" s="294">
        <f>B4+E21</f>
        <v>0</v>
      </c>
      <c r="F22" s="308"/>
    </row>
    <row r="23" spans="1:6">
      <c r="A23" s="290" t="s">
        <v>626</v>
      </c>
      <c r="B23" s="294">
        <f>B4+B5</f>
        <v>30361</v>
      </c>
      <c r="C23" s="307"/>
      <c r="D23" s="290" t="s">
        <v>626</v>
      </c>
      <c r="E23" s="294">
        <f>E4+E22</f>
        <v>30361</v>
      </c>
      <c r="F23" s="308"/>
    </row>
    <row r="25" spans="1:6">
      <c r="F25" s="289"/>
    </row>
  </sheetData>
  <mergeCells count="8">
    <mergeCell ref="A1:F1"/>
    <mergeCell ref="D5:D16"/>
    <mergeCell ref="E5:E16"/>
    <mergeCell ref="F5:F9"/>
    <mergeCell ref="A8:A16"/>
    <mergeCell ref="B8:B16"/>
    <mergeCell ref="C8:C16"/>
    <mergeCell ref="F10:F11"/>
  </mergeCells>
  <phoneticPr fontId="1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20"/>
  <sheetViews>
    <sheetView workbookViewId="0">
      <selection activeCell="F6" sqref="F6:F8"/>
    </sheetView>
  </sheetViews>
  <sheetFormatPr defaultRowHeight="14.25"/>
  <cols>
    <col min="1" max="1" width="29" style="259" customWidth="1"/>
    <col min="2" max="2" width="10.625" style="259" customWidth="1"/>
    <col min="3" max="3" width="10" style="313" customWidth="1"/>
    <col min="4" max="4" width="25.25" style="259" bestFit="1" customWidth="1"/>
    <col min="5" max="5" width="11.5" style="259" customWidth="1"/>
    <col min="6" max="6" width="33.25" style="326" customWidth="1"/>
    <col min="7" max="16384" width="9" style="259"/>
  </cols>
  <sheetData>
    <row r="2" spans="1:6" ht="27">
      <c r="A2" s="365" t="s">
        <v>796</v>
      </c>
      <c r="B2" s="365"/>
      <c r="C2" s="365"/>
      <c r="D2" s="365"/>
      <c r="E2" s="365"/>
      <c r="F2" s="365"/>
    </row>
    <row r="3" spans="1:6" ht="24" customHeight="1">
      <c r="F3" s="314" t="s">
        <v>1</v>
      </c>
    </row>
    <row r="4" spans="1:6" s="262" customFormat="1" ht="21" customHeight="1">
      <c r="A4" s="214" t="s">
        <v>663</v>
      </c>
      <c r="B4" s="214" t="s">
        <v>53</v>
      </c>
      <c r="C4" s="327" t="s">
        <v>723</v>
      </c>
      <c r="D4" s="214" t="s">
        <v>664</v>
      </c>
      <c r="E4" s="214" t="s">
        <v>53</v>
      </c>
      <c r="F4" s="327" t="s">
        <v>723</v>
      </c>
    </row>
    <row r="5" spans="1:6" ht="28.5">
      <c r="A5" s="249" t="s">
        <v>665</v>
      </c>
      <c r="B5" s="228"/>
      <c r="C5" s="271" t="s">
        <v>777</v>
      </c>
      <c r="D5" s="249" t="s">
        <v>666</v>
      </c>
      <c r="E5" s="252">
        <f>SUM(E6:E16)</f>
        <v>540</v>
      </c>
      <c r="F5" s="328"/>
    </row>
    <row r="6" spans="1:6" ht="36" customHeight="1">
      <c r="A6" s="329" t="s">
        <v>667</v>
      </c>
      <c r="B6" s="315">
        <f>SUM(B7:B17)</f>
        <v>540</v>
      </c>
      <c r="C6" s="328"/>
      <c r="D6" s="407" t="s">
        <v>668</v>
      </c>
      <c r="E6" s="456">
        <v>540</v>
      </c>
      <c r="F6" s="459" t="s">
        <v>778</v>
      </c>
    </row>
    <row r="7" spans="1:6" ht="36" customHeight="1">
      <c r="A7" s="316" t="s">
        <v>669</v>
      </c>
      <c r="B7" s="317"/>
      <c r="C7" s="328"/>
      <c r="D7" s="408"/>
      <c r="E7" s="457"/>
      <c r="F7" s="460"/>
    </row>
    <row r="8" spans="1:6" ht="36" customHeight="1">
      <c r="A8" s="316" t="s">
        <v>671</v>
      </c>
      <c r="B8" s="317"/>
      <c r="C8" s="328"/>
      <c r="D8" s="408"/>
      <c r="E8" s="457"/>
      <c r="F8" s="461"/>
    </row>
    <row r="9" spans="1:6">
      <c r="A9" s="415" t="s">
        <v>673</v>
      </c>
      <c r="B9" s="424">
        <v>540</v>
      </c>
      <c r="C9" s="463"/>
      <c r="D9" s="408"/>
      <c r="E9" s="458"/>
      <c r="F9" s="466" t="s">
        <v>779</v>
      </c>
    </row>
    <row r="10" spans="1:6">
      <c r="A10" s="408"/>
      <c r="B10" s="425"/>
      <c r="C10" s="464"/>
      <c r="D10" s="408"/>
      <c r="E10" s="458"/>
      <c r="F10" s="466"/>
    </row>
    <row r="11" spans="1:6">
      <c r="A11" s="408"/>
      <c r="B11" s="425"/>
      <c r="C11" s="464"/>
      <c r="D11" s="408"/>
      <c r="E11" s="458"/>
      <c r="F11" s="466"/>
    </row>
    <row r="12" spans="1:6">
      <c r="A12" s="408"/>
      <c r="B12" s="425"/>
      <c r="C12" s="464"/>
      <c r="D12" s="362"/>
      <c r="E12" s="430"/>
      <c r="F12" s="467"/>
    </row>
    <row r="13" spans="1:6" ht="18.75" customHeight="1">
      <c r="A13" s="362"/>
      <c r="B13" s="462"/>
      <c r="C13" s="465"/>
      <c r="D13" s="330" t="s">
        <v>670</v>
      </c>
      <c r="E13" s="255"/>
      <c r="F13" s="331"/>
    </row>
    <row r="14" spans="1:6" ht="18.75" customHeight="1">
      <c r="A14" s="269" t="s">
        <v>675</v>
      </c>
      <c r="B14" s="318"/>
      <c r="C14" s="319"/>
      <c r="D14" s="167" t="s">
        <v>672</v>
      </c>
      <c r="E14" s="228"/>
      <c r="F14" s="320"/>
    </row>
    <row r="15" spans="1:6" ht="18.75" customHeight="1">
      <c r="A15" s="167" t="s">
        <v>752</v>
      </c>
      <c r="B15" s="228"/>
      <c r="C15" s="258"/>
      <c r="D15" s="171" t="s">
        <v>674</v>
      </c>
      <c r="E15" s="321"/>
      <c r="F15" s="322"/>
    </row>
    <row r="16" spans="1:6" ht="18.75" customHeight="1">
      <c r="A16" s="167" t="s">
        <v>678</v>
      </c>
      <c r="B16" s="323"/>
      <c r="C16" s="319"/>
      <c r="D16" s="171" t="s">
        <v>676</v>
      </c>
      <c r="E16" s="317"/>
      <c r="F16" s="322"/>
    </row>
    <row r="17" spans="1:6" ht="18.75" customHeight="1">
      <c r="A17" s="167" t="s">
        <v>680</v>
      </c>
      <c r="B17" s="228"/>
      <c r="C17" s="324"/>
      <c r="D17" s="125" t="s">
        <v>679</v>
      </c>
      <c r="E17" s="252">
        <f>B6-E5</f>
        <v>0</v>
      </c>
      <c r="F17" s="322"/>
    </row>
    <row r="18" spans="1:6" ht="18.75" customHeight="1">
      <c r="A18" s="167"/>
      <c r="B18" s="228"/>
      <c r="C18" s="324"/>
      <c r="D18" s="125" t="s">
        <v>681</v>
      </c>
      <c r="E18" s="252">
        <f>B19-E5</f>
        <v>0</v>
      </c>
      <c r="F18" s="325"/>
    </row>
    <row r="19" spans="1:6" ht="18.75" customHeight="1">
      <c r="A19" s="332" t="s">
        <v>626</v>
      </c>
      <c r="B19" s="252">
        <f>B5+B6</f>
        <v>540</v>
      </c>
      <c r="C19" s="319"/>
      <c r="D19" s="332" t="s">
        <v>626</v>
      </c>
      <c r="E19" s="252">
        <f>E5+E18</f>
        <v>540</v>
      </c>
      <c r="F19" s="322"/>
    </row>
    <row r="20" spans="1:6" ht="18.75" customHeight="1"/>
  </sheetData>
  <mergeCells count="8">
    <mergeCell ref="A2:F2"/>
    <mergeCell ref="D6:D12"/>
    <mergeCell ref="E6:E12"/>
    <mergeCell ref="F6:F8"/>
    <mergeCell ref="A9:A13"/>
    <mergeCell ref="B9:B13"/>
    <mergeCell ref="C9:C13"/>
    <mergeCell ref="F9:F1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7"/>
  <sheetViews>
    <sheetView showZeros="0" workbookViewId="0">
      <selection sqref="A1:C1"/>
    </sheetView>
  </sheetViews>
  <sheetFormatPr defaultRowHeight="13.5"/>
  <cols>
    <col min="1" max="1" width="9" style="97"/>
    <col min="2" max="2" width="59.875" style="40" customWidth="1"/>
    <col min="3" max="3" width="21.125" style="40" customWidth="1"/>
    <col min="4" max="16384" width="9" style="40"/>
  </cols>
  <sheetData>
    <row r="1" spans="1:3" ht="27">
      <c r="A1" s="340" t="s">
        <v>547</v>
      </c>
      <c r="B1" s="340"/>
      <c r="C1" s="340"/>
    </row>
    <row r="2" spans="1:3">
      <c r="B2" s="337"/>
      <c r="C2" s="337"/>
    </row>
    <row r="3" spans="1:3">
      <c r="B3" s="46"/>
      <c r="C3" s="46" t="s">
        <v>606</v>
      </c>
    </row>
    <row r="4" spans="1:3">
      <c r="A4" s="48" t="s">
        <v>2</v>
      </c>
      <c r="B4" s="41" t="s">
        <v>52</v>
      </c>
      <c r="C4" s="41" t="s">
        <v>648</v>
      </c>
    </row>
    <row r="5" spans="1:3">
      <c r="A5" s="93" t="s">
        <v>656</v>
      </c>
      <c r="B5" s="94" t="s">
        <v>148</v>
      </c>
      <c r="C5" s="42">
        <v>120443</v>
      </c>
    </row>
    <row r="6" spans="1:3">
      <c r="A6" s="92"/>
      <c r="B6" s="43" t="s">
        <v>149</v>
      </c>
      <c r="C6" s="42">
        <v>1637</v>
      </c>
    </row>
    <row r="7" spans="1:3">
      <c r="A7" s="92"/>
      <c r="B7" s="43" t="s">
        <v>150</v>
      </c>
      <c r="C7" s="42">
        <v>1227</v>
      </c>
    </row>
    <row r="8" spans="1:3">
      <c r="A8" s="92"/>
      <c r="B8" s="43" t="s">
        <v>151</v>
      </c>
      <c r="C8" s="42">
        <v>95</v>
      </c>
    </row>
    <row r="9" spans="1:3">
      <c r="A9" s="92"/>
      <c r="B9" s="43" t="s">
        <v>152</v>
      </c>
      <c r="C9" s="42">
        <v>242</v>
      </c>
    </row>
    <row r="10" spans="1:3">
      <c r="A10" s="92"/>
      <c r="B10" s="43" t="s">
        <v>153</v>
      </c>
      <c r="C10" s="42">
        <v>32</v>
      </c>
    </row>
    <row r="11" spans="1:3">
      <c r="A11" s="92"/>
      <c r="B11" s="43" t="s">
        <v>154</v>
      </c>
      <c r="C11" s="42">
        <v>41</v>
      </c>
    </row>
    <row r="12" spans="1:3">
      <c r="A12" s="92"/>
      <c r="B12" s="43" t="s">
        <v>155</v>
      </c>
      <c r="C12" s="42">
        <v>1389</v>
      </c>
    </row>
    <row r="13" spans="1:3">
      <c r="A13" s="92"/>
      <c r="B13" s="43" t="s">
        <v>150</v>
      </c>
      <c r="C13" s="42">
        <v>1015</v>
      </c>
    </row>
    <row r="14" spans="1:3">
      <c r="A14" s="92"/>
      <c r="B14" s="43" t="s">
        <v>151</v>
      </c>
      <c r="C14" s="42">
        <v>124</v>
      </c>
    </row>
    <row r="15" spans="1:3">
      <c r="A15" s="92"/>
      <c r="B15" s="43" t="s">
        <v>156</v>
      </c>
      <c r="C15" s="42">
        <v>105</v>
      </c>
    </row>
    <row r="16" spans="1:3">
      <c r="A16" s="92"/>
      <c r="B16" s="43" t="s">
        <v>154</v>
      </c>
      <c r="C16" s="42">
        <v>145</v>
      </c>
    </row>
    <row r="17" spans="1:3">
      <c r="A17" s="92"/>
      <c r="B17" s="43" t="s">
        <v>157</v>
      </c>
      <c r="C17" s="42">
        <v>66981</v>
      </c>
    </row>
    <row r="18" spans="1:3">
      <c r="A18" s="92"/>
      <c r="B18" s="43" t="s">
        <v>150</v>
      </c>
      <c r="C18" s="42">
        <v>9079</v>
      </c>
    </row>
    <row r="19" spans="1:3">
      <c r="A19" s="92"/>
      <c r="B19" s="43" t="s">
        <v>151</v>
      </c>
      <c r="C19" s="42">
        <v>47590</v>
      </c>
    </row>
    <row r="20" spans="1:3">
      <c r="A20" s="92"/>
      <c r="B20" s="43" t="s">
        <v>158</v>
      </c>
      <c r="C20" s="42">
        <v>7163</v>
      </c>
    </row>
    <row r="21" spans="1:3">
      <c r="A21" s="92"/>
      <c r="B21" s="43" t="s">
        <v>159</v>
      </c>
      <c r="C21" s="42">
        <v>229</v>
      </c>
    </row>
    <row r="22" spans="1:3">
      <c r="A22" s="92"/>
      <c r="B22" s="43" t="s">
        <v>160</v>
      </c>
      <c r="C22" s="42">
        <v>568</v>
      </c>
    </row>
    <row r="23" spans="1:3">
      <c r="A23" s="92" t="s">
        <v>780</v>
      </c>
      <c r="B23" s="43" t="s">
        <v>154</v>
      </c>
      <c r="C23" s="42">
        <v>2002</v>
      </c>
    </row>
    <row r="24" spans="1:3">
      <c r="A24" s="92"/>
      <c r="B24" s="43" t="s">
        <v>161</v>
      </c>
      <c r="C24" s="42">
        <v>350</v>
      </c>
    </row>
    <row r="25" spans="1:3">
      <c r="A25" s="92"/>
      <c r="B25" s="43" t="s">
        <v>162</v>
      </c>
      <c r="C25" s="42">
        <v>2723</v>
      </c>
    </row>
    <row r="26" spans="1:3">
      <c r="A26" s="92"/>
      <c r="B26" s="43" t="s">
        <v>150</v>
      </c>
      <c r="C26" s="42">
        <v>521</v>
      </c>
    </row>
    <row r="27" spans="1:3">
      <c r="A27" s="92"/>
      <c r="B27" s="43" t="s">
        <v>151</v>
      </c>
      <c r="C27" s="42">
        <v>916</v>
      </c>
    </row>
    <row r="28" spans="1:3">
      <c r="A28" s="92"/>
      <c r="B28" s="43" t="s">
        <v>163</v>
      </c>
      <c r="C28" s="42">
        <v>248</v>
      </c>
    </row>
    <row r="29" spans="1:3">
      <c r="A29" s="92"/>
      <c r="B29" s="43" t="s">
        <v>154</v>
      </c>
      <c r="C29" s="42">
        <v>336</v>
      </c>
    </row>
    <row r="30" spans="1:3">
      <c r="A30" s="92"/>
      <c r="B30" s="43" t="s">
        <v>164</v>
      </c>
      <c r="C30" s="42">
        <v>702</v>
      </c>
    </row>
    <row r="31" spans="1:3">
      <c r="A31" s="92"/>
      <c r="B31" s="43" t="s">
        <v>165</v>
      </c>
      <c r="C31" s="42">
        <v>797</v>
      </c>
    </row>
    <row r="32" spans="1:3">
      <c r="A32" s="92"/>
      <c r="B32" s="43" t="s">
        <v>150</v>
      </c>
      <c r="C32" s="42">
        <v>229</v>
      </c>
    </row>
    <row r="33" spans="1:3">
      <c r="A33" s="92"/>
      <c r="B33" s="43" t="s">
        <v>166</v>
      </c>
      <c r="C33" s="42">
        <v>113</v>
      </c>
    </row>
    <row r="34" spans="1:3">
      <c r="A34" s="92"/>
      <c r="B34" s="43" t="s">
        <v>167</v>
      </c>
      <c r="C34" s="42">
        <v>19</v>
      </c>
    </row>
    <row r="35" spans="1:3">
      <c r="A35" s="92"/>
      <c r="B35" s="43" t="s">
        <v>168</v>
      </c>
      <c r="C35" s="42">
        <v>5</v>
      </c>
    </row>
    <row r="36" spans="1:3">
      <c r="A36" s="92"/>
      <c r="B36" s="43" t="s">
        <v>154</v>
      </c>
      <c r="C36" s="42">
        <v>431</v>
      </c>
    </row>
    <row r="37" spans="1:3">
      <c r="A37" s="92"/>
      <c r="B37" s="43" t="s">
        <v>169</v>
      </c>
      <c r="C37" s="42">
        <v>2140</v>
      </c>
    </row>
    <row r="38" spans="1:3">
      <c r="A38" s="92"/>
      <c r="B38" s="43" t="s">
        <v>150</v>
      </c>
      <c r="C38" s="42">
        <v>450</v>
      </c>
    </row>
    <row r="39" spans="1:3">
      <c r="A39" s="92"/>
      <c r="B39" s="43" t="s">
        <v>151</v>
      </c>
      <c r="C39" s="42">
        <v>761</v>
      </c>
    </row>
    <row r="40" spans="1:3">
      <c r="A40" s="92"/>
      <c r="B40" s="43" t="s">
        <v>154</v>
      </c>
      <c r="C40" s="42">
        <v>929</v>
      </c>
    </row>
    <row r="41" spans="1:3">
      <c r="A41" s="92"/>
      <c r="B41" s="43" t="s">
        <v>171</v>
      </c>
      <c r="C41" s="42">
        <v>8316</v>
      </c>
    </row>
    <row r="42" spans="1:3">
      <c r="A42" s="92"/>
      <c r="B42" s="43" t="s">
        <v>151</v>
      </c>
      <c r="C42" s="42">
        <v>6816</v>
      </c>
    </row>
    <row r="43" spans="1:3">
      <c r="A43" s="92"/>
      <c r="B43" s="43" t="s">
        <v>172</v>
      </c>
      <c r="C43" s="42">
        <v>1500</v>
      </c>
    </row>
    <row r="44" spans="1:3">
      <c r="A44" s="92"/>
      <c r="B44" s="43" t="s">
        <v>173</v>
      </c>
      <c r="C44" s="42">
        <v>839</v>
      </c>
    </row>
    <row r="45" spans="1:3">
      <c r="A45" s="92"/>
      <c r="B45" s="43" t="s">
        <v>150</v>
      </c>
      <c r="C45" s="42">
        <v>421</v>
      </c>
    </row>
    <row r="46" spans="1:3">
      <c r="A46" s="92"/>
      <c r="B46" s="43" t="s">
        <v>151</v>
      </c>
      <c r="C46" s="42">
        <v>85</v>
      </c>
    </row>
    <row r="47" spans="1:3">
      <c r="A47" s="92"/>
      <c r="B47" s="43" t="s">
        <v>174</v>
      </c>
      <c r="C47" s="42">
        <v>22</v>
      </c>
    </row>
    <row r="48" spans="1:3">
      <c r="A48" s="92"/>
      <c r="B48" s="43" t="s">
        <v>154</v>
      </c>
      <c r="C48" s="42">
        <v>311</v>
      </c>
    </row>
    <row r="49" spans="1:3">
      <c r="A49" s="92"/>
      <c r="B49" s="43" t="s">
        <v>175</v>
      </c>
      <c r="C49" s="42">
        <v>5631</v>
      </c>
    </row>
    <row r="50" spans="1:3">
      <c r="A50" s="92"/>
      <c r="B50" s="43" t="s">
        <v>151</v>
      </c>
      <c r="C50" s="42">
        <v>4</v>
      </c>
    </row>
    <row r="51" spans="1:3">
      <c r="A51" s="92"/>
      <c r="B51" s="43" t="s">
        <v>176</v>
      </c>
      <c r="C51" s="42">
        <v>50</v>
      </c>
    </row>
    <row r="52" spans="1:3">
      <c r="A52" s="92"/>
      <c r="B52" s="43" t="s">
        <v>177</v>
      </c>
      <c r="C52" s="42">
        <v>5577</v>
      </c>
    </row>
    <row r="53" spans="1:3">
      <c r="A53" s="92"/>
      <c r="B53" s="43" t="s">
        <v>178</v>
      </c>
      <c r="C53" s="42">
        <v>1395</v>
      </c>
    </row>
    <row r="54" spans="1:3">
      <c r="A54" s="92"/>
      <c r="B54" s="43" t="s">
        <v>150</v>
      </c>
      <c r="C54" s="42">
        <v>1056</v>
      </c>
    </row>
    <row r="55" spans="1:3">
      <c r="A55" s="92"/>
      <c r="B55" s="43" t="s">
        <v>151</v>
      </c>
      <c r="C55" s="42">
        <v>100</v>
      </c>
    </row>
    <row r="56" spans="1:3">
      <c r="A56" s="92"/>
      <c r="B56" s="43" t="s">
        <v>154</v>
      </c>
      <c r="C56" s="42">
        <v>239</v>
      </c>
    </row>
    <row r="57" spans="1:3">
      <c r="A57" s="92"/>
      <c r="B57" s="43" t="s">
        <v>179</v>
      </c>
      <c r="C57" s="42">
        <v>11228</v>
      </c>
    </row>
    <row r="58" spans="1:3">
      <c r="A58" s="92"/>
      <c r="B58" s="43" t="s">
        <v>150</v>
      </c>
      <c r="C58" s="42">
        <v>736</v>
      </c>
    </row>
    <row r="59" spans="1:3">
      <c r="A59" s="92"/>
      <c r="B59" s="43" t="s">
        <v>151</v>
      </c>
      <c r="C59" s="42">
        <v>4681</v>
      </c>
    </row>
    <row r="60" spans="1:3">
      <c r="A60" s="92"/>
      <c r="B60" s="43" t="s">
        <v>180</v>
      </c>
      <c r="C60" s="42">
        <v>170</v>
      </c>
    </row>
    <row r="61" spans="1:3">
      <c r="A61" s="92"/>
      <c r="B61" s="43" t="s">
        <v>154</v>
      </c>
      <c r="C61" s="42">
        <v>751</v>
      </c>
    </row>
    <row r="62" spans="1:3">
      <c r="A62" s="92"/>
      <c r="B62" s="43" t="s">
        <v>181</v>
      </c>
      <c r="C62" s="42">
        <v>4890</v>
      </c>
    </row>
    <row r="63" spans="1:3">
      <c r="A63" s="92"/>
      <c r="B63" s="43" t="s">
        <v>182</v>
      </c>
      <c r="C63" s="42">
        <v>7714</v>
      </c>
    </row>
    <row r="64" spans="1:3">
      <c r="A64" s="92"/>
      <c r="B64" s="43" t="s">
        <v>150</v>
      </c>
      <c r="C64" s="42">
        <v>5947</v>
      </c>
    </row>
    <row r="65" spans="1:3">
      <c r="A65" s="92"/>
      <c r="B65" s="43" t="s">
        <v>151</v>
      </c>
      <c r="C65" s="42">
        <v>8</v>
      </c>
    </row>
    <row r="66" spans="1:3">
      <c r="A66" s="92"/>
      <c r="B66" s="43" t="s">
        <v>158</v>
      </c>
      <c r="C66" s="42">
        <v>98</v>
      </c>
    </row>
    <row r="67" spans="1:3">
      <c r="A67" s="92"/>
      <c r="B67" s="43" t="s">
        <v>183</v>
      </c>
      <c r="C67" s="42">
        <v>1633</v>
      </c>
    </row>
    <row r="68" spans="1:3">
      <c r="A68" s="92"/>
      <c r="B68" s="43" t="s">
        <v>184</v>
      </c>
      <c r="C68" s="42">
        <v>28</v>
      </c>
    </row>
    <row r="69" spans="1:3">
      <c r="A69" s="92"/>
      <c r="B69" s="43" t="s">
        <v>185</v>
      </c>
      <c r="C69" s="42">
        <v>70</v>
      </c>
    </row>
    <row r="70" spans="1:3">
      <c r="A70" s="92"/>
      <c r="B70" s="43" t="s">
        <v>151</v>
      </c>
      <c r="C70" s="42">
        <v>10</v>
      </c>
    </row>
    <row r="71" spans="1:3">
      <c r="A71" s="92"/>
      <c r="B71" s="43" t="s">
        <v>186</v>
      </c>
      <c r="C71" s="42">
        <v>60</v>
      </c>
    </row>
    <row r="72" spans="1:3">
      <c r="A72" s="92"/>
      <c r="B72" s="43" t="s">
        <v>187</v>
      </c>
      <c r="C72" s="42">
        <v>26</v>
      </c>
    </row>
    <row r="73" spans="1:3">
      <c r="A73" s="92"/>
      <c r="B73" s="43" t="s">
        <v>188</v>
      </c>
      <c r="C73" s="42">
        <v>16</v>
      </c>
    </row>
    <row r="74" spans="1:3">
      <c r="A74" s="92"/>
      <c r="B74" s="43" t="s">
        <v>189</v>
      </c>
      <c r="C74" s="42">
        <v>10</v>
      </c>
    </row>
    <row r="75" spans="1:3">
      <c r="A75" s="92"/>
      <c r="B75" s="43" t="s">
        <v>190</v>
      </c>
      <c r="C75" s="42">
        <v>147</v>
      </c>
    </row>
    <row r="76" spans="1:3">
      <c r="A76" s="92"/>
      <c r="B76" s="43" t="s">
        <v>191</v>
      </c>
      <c r="C76" s="42">
        <v>37</v>
      </c>
    </row>
    <row r="77" spans="1:3">
      <c r="A77" s="92"/>
      <c r="B77" s="43" t="s">
        <v>192</v>
      </c>
      <c r="C77" s="42">
        <v>110</v>
      </c>
    </row>
    <row r="78" spans="1:3">
      <c r="A78" s="92"/>
      <c r="B78" s="43" t="s">
        <v>193</v>
      </c>
      <c r="C78" s="42">
        <v>105</v>
      </c>
    </row>
    <row r="79" spans="1:3">
      <c r="A79" s="92"/>
      <c r="B79" s="43" t="s">
        <v>194</v>
      </c>
      <c r="C79" s="42">
        <v>85</v>
      </c>
    </row>
    <row r="80" spans="1:3">
      <c r="A80" s="92"/>
      <c r="B80" s="43" t="s">
        <v>195</v>
      </c>
      <c r="C80" s="42">
        <v>10</v>
      </c>
    </row>
    <row r="81" spans="1:3">
      <c r="A81" s="92"/>
      <c r="B81" s="43" t="s">
        <v>196</v>
      </c>
      <c r="C81" s="42">
        <v>5</v>
      </c>
    </row>
    <row r="82" spans="1:3">
      <c r="A82" s="92"/>
      <c r="B82" s="43" t="s">
        <v>197</v>
      </c>
      <c r="C82" s="42">
        <v>5</v>
      </c>
    </row>
    <row r="83" spans="1:3">
      <c r="A83" s="92"/>
      <c r="B83" s="43" t="s">
        <v>198</v>
      </c>
      <c r="C83" s="42">
        <v>1525</v>
      </c>
    </row>
    <row r="84" spans="1:3">
      <c r="A84" s="92"/>
      <c r="B84" s="43" t="s">
        <v>150</v>
      </c>
      <c r="C84" s="42">
        <v>449</v>
      </c>
    </row>
    <row r="85" spans="1:3">
      <c r="A85" s="92"/>
      <c r="B85" s="43" t="s">
        <v>151</v>
      </c>
      <c r="C85" s="42">
        <v>26</v>
      </c>
    </row>
    <row r="86" spans="1:3">
      <c r="A86" s="92"/>
      <c r="B86" s="43" t="s">
        <v>199</v>
      </c>
      <c r="C86" s="42">
        <v>1050</v>
      </c>
    </row>
    <row r="87" spans="1:3">
      <c r="A87" s="92"/>
      <c r="B87" s="43" t="s">
        <v>200</v>
      </c>
      <c r="C87" s="42">
        <v>203</v>
      </c>
    </row>
    <row r="88" spans="1:3">
      <c r="A88" s="92"/>
      <c r="B88" s="43" t="s">
        <v>150</v>
      </c>
      <c r="C88" s="42">
        <v>118</v>
      </c>
    </row>
    <row r="89" spans="1:3">
      <c r="A89" s="92"/>
      <c r="B89" s="43" t="s">
        <v>151</v>
      </c>
      <c r="C89" s="42">
        <v>20</v>
      </c>
    </row>
    <row r="90" spans="1:3">
      <c r="A90" s="92"/>
      <c r="B90" s="43" t="s">
        <v>201</v>
      </c>
      <c r="C90" s="42">
        <v>48</v>
      </c>
    </row>
    <row r="91" spans="1:3">
      <c r="A91" s="92"/>
      <c r="B91" s="43" t="s">
        <v>202</v>
      </c>
      <c r="C91" s="42">
        <v>17</v>
      </c>
    </row>
    <row r="92" spans="1:3">
      <c r="A92" s="92"/>
      <c r="B92" s="43" t="s">
        <v>203</v>
      </c>
      <c r="C92" s="42">
        <v>947</v>
      </c>
    </row>
    <row r="93" spans="1:3">
      <c r="A93" s="92"/>
      <c r="B93" s="43" t="s">
        <v>150</v>
      </c>
      <c r="C93" s="42">
        <v>568</v>
      </c>
    </row>
    <row r="94" spans="1:3">
      <c r="A94" s="92"/>
      <c r="B94" s="43" t="s">
        <v>151</v>
      </c>
      <c r="C94" s="42">
        <v>252</v>
      </c>
    </row>
    <row r="95" spans="1:3">
      <c r="A95" s="92"/>
      <c r="B95" s="43" t="s">
        <v>154</v>
      </c>
      <c r="C95" s="42">
        <v>127</v>
      </c>
    </row>
    <row r="96" spans="1:3">
      <c r="A96" s="92"/>
      <c r="B96" s="43" t="s">
        <v>204</v>
      </c>
      <c r="C96" s="42">
        <v>1667</v>
      </c>
    </row>
    <row r="97" spans="1:3">
      <c r="A97" s="92"/>
      <c r="B97" s="43" t="s">
        <v>150</v>
      </c>
      <c r="C97" s="42">
        <v>1307</v>
      </c>
    </row>
    <row r="98" spans="1:3">
      <c r="A98" s="92"/>
      <c r="B98" s="43" t="s">
        <v>151</v>
      </c>
      <c r="C98" s="42">
        <v>163</v>
      </c>
    </row>
    <row r="99" spans="1:3">
      <c r="A99" s="92"/>
      <c r="B99" s="43" t="s">
        <v>154</v>
      </c>
      <c r="C99" s="42">
        <v>197</v>
      </c>
    </row>
    <row r="100" spans="1:3">
      <c r="A100" s="92"/>
      <c r="B100" s="43" t="s">
        <v>205</v>
      </c>
      <c r="C100" s="42">
        <v>2254</v>
      </c>
    </row>
    <row r="101" spans="1:3">
      <c r="A101" s="92"/>
      <c r="B101" s="43" t="s">
        <v>150</v>
      </c>
      <c r="C101" s="42">
        <v>436</v>
      </c>
    </row>
    <row r="102" spans="1:3">
      <c r="A102" s="92"/>
      <c r="B102" s="43" t="s">
        <v>151</v>
      </c>
      <c r="C102" s="42">
        <v>1490</v>
      </c>
    </row>
    <row r="103" spans="1:3">
      <c r="A103" s="92"/>
      <c r="B103" s="43" t="s">
        <v>154</v>
      </c>
      <c r="C103" s="42">
        <v>328</v>
      </c>
    </row>
    <row r="104" spans="1:3">
      <c r="A104" s="92"/>
      <c r="B104" s="43" t="s">
        <v>206</v>
      </c>
      <c r="C104" s="42">
        <v>1150</v>
      </c>
    </row>
    <row r="105" spans="1:3">
      <c r="A105" s="92"/>
      <c r="B105" s="43" t="s">
        <v>150</v>
      </c>
      <c r="C105" s="42">
        <v>343</v>
      </c>
    </row>
    <row r="106" spans="1:3">
      <c r="A106" s="92"/>
      <c r="B106" s="43" t="s">
        <v>151</v>
      </c>
      <c r="C106" s="42">
        <v>712</v>
      </c>
    </row>
    <row r="107" spans="1:3">
      <c r="A107" s="92"/>
      <c r="B107" s="43" t="s">
        <v>154</v>
      </c>
      <c r="C107" s="42">
        <v>95</v>
      </c>
    </row>
    <row r="108" spans="1:3">
      <c r="A108" s="92"/>
      <c r="B108" s="43" t="s">
        <v>207</v>
      </c>
      <c r="C108" s="42">
        <v>582</v>
      </c>
    </row>
    <row r="109" spans="1:3">
      <c r="A109" s="92"/>
      <c r="B109" s="43" t="s">
        <v>150</v>
      </c>
      <c r="C109" s="42">
        <v>477</v>
      </c>
    </row>
    <row r="110" spans="1:3">
      <c r="A110" s="92"/>
      <c r="B110" s="43" t="s">
        <v>151</v>
      </c>
      <c r="C110" s="42">
        <v>34</v>
      </c>
    </row>
    <row r="111" spans="1:3">
      <c r="A111" s="92"/>
      <c r="B111" s="43" t="s">
        <v>154</v>
      </c>
      <c r="C111" s="42">
        <v>63</v>
      </c>
    </row>
    <row r="112" spans="1:3">
      <c r="A112" s="92"/>
      <c r="B112" s="43" t="s">
        <v>208</v>
      </c>
      <c r="C112" s="42">
        <v>8</v>
      </c>
    </row>
    <row r="113" spans="1:3">
      <c r="A113" s="92"/>
      <c r="B113" s="43" t="s">
        <v>209</v>
      </c>
      <c r="C113" s="42">
        <v>849</v>
      </c>
    </row>
    <row r="114" spans="1:3">
      <c r="A114" s="92"/>
      <c r="B114" s="43" t="s">
        <v>150</v>
      </c>
      <c r="C114" s="42">
        <v>457</v>
      </c>
    </row>
    <row r="115" spans="1:3">
      <c r="A115" s="92"/>
      <c r="B115" s="43" t="s">
        <v>151</v>
      </c>
      <c r="C115" s="42">
        <v>147</v>
      </c>
    </row>
    <row r="116" spans="1:3">
      <c r="A116" s="92"/>
      <c r="B116" s="43" t="s">
        <v>154</v>
      </c>
      <c r="C116" s="42">
        <v>103</v>
      </c>
    </row>
    <row r="117" spans="1:3">
      <c r="A117" s="92"/>
      <c r="B117" s="43" t="s">
        <v>210</v>
      </c>
      <c r="C117" s="42">
        <v>142</v>
      </c>
    </row>
    <row r="118" spans="1:3">
      <c r="A118" s="92"/>
      <c r="B118" s="43" t="s">
        <v>211</v>
      </c>
      <c r="C118" s="42">
        <v>128</v>
      </c>
    </row>
    <row r="119" spans="1:3">
      <c r="A119" s="92"/>
      <c r="B119" s="43" t="s">
        <v>212</v>
      </c>
      <c r="C119" s="42">
        <v>128</v>
      </c>
    </row>
    <row r="120" spans="1:3">
      <c r="A120" s="93" t="s">
        <v>649</v>
      </c>
      <c r="B120" s="94" t="s">
        <v>213</v>
      </c>
      <c r="C120" s="42">
        <v>377</v>
      </c>
    </row>
    <row r="121" spans="1:3">
      <c r="A121" s="92"/>
      <c r="B121" s="43" t="s">
        <v>214</v>
      </c>
      <c r="C121" s="42">
        <v>377</v>
      </c>
    </row>
    <row r="122" spans="1:3">
      <c r="A122" s="92"/>
      <c r="B122" s="43" t="s">
        <v>215</v>
      </c>
      <c r="C122" s="42">
        <v>377</v>
      </c>
    </row>
    <row r="123" spans="1:3">
      <c r="A123" s="93" t="s">
        <v>650</v>
      </c>
      <c r="B123" s="94" t="s">
        <v>217</v>
      </c>
      <c r="C123" s="42">
        <v>58618</v>
      </c>
    </row>
    <row r="124" spans="1:3">
      <c r="A124" s="92"/>
      <c r="B124" s="43" t="s">
        <v>218</v>
      </c>
      <c r="C124" s="42">
        <v>45596</v>
      </c>
    </row>
    <row r="125" spans="1:3">
      <c r="A125" s="92"/>
      <c r="B125" s="43" t="s">
        <v>150</v>
      </c>
      <c r="C125" s="42">
        <v>32857</v>
      </c>
    </row>
    <row r="126" spans="1:3">
      <c r="A126" s="92"/>
      <c r="B126" s="43" t="s">
        <v>151</v>
      </c>
      <c r="C126" s="42">
        <v>12404</v>
      </c>
    </row>
    <row r="127" spans="1:3">
      <c r="A127" s="92"/>
      <c r="B127" s="43" t="s">
        <v>219</v>
      </c>
      <c r="C127" s="42">
        <v>5</v>
      </c>
    </row>
    <row r="128" spans="1:3">
      <c r="A128" s="92"/>
      <c r="B128" s="43" t="s">
        <v>220</v>
      </c>
      <c r="C128" s="42">
        <v>330</v>
      </c>
    </row>
    <row r="129" spans="1:3">
      <c r="A129" s="92"/>
      <c r="B129" s="43" t="s">
        <v>221</v>
      </c>
      <c r="C129" s="42">
        <v>4093</v>
      </c>
    </row>
    <row r="130" spans="1:3">
      <c r="A130" s="92"/>
      <c r="B130" s="43" t="s">
        <v>150</v>
      </c>
      <c r="C130" s="42">
        <v>3563</v>
      </c>
    </row>
    <row r="131" spans="1:3">
      <c r="A131" s="92"/>
      <c r="B131" s="43" t="s">
        <v>151</v>
      </c>
      <c r="C131" s="42">
        <v>530</v>
      </c>
    </row>
    <row r="132" spans="1:3">
      <c r="A132" s="92"/>
      <c r="B132" s="43" t="s">
        <v>222</v>
      </c>
      <c r="C132" s="42">
        <v>7073</v>
      </c>
    </row>
    <row r="133" spans="1:3">
      <c r="A133" s="92"/>
      <c r="B133" s="43" t="s">
        <v>150</v>
      </c>
      <c r="C133" s="42">
        <v>5965</v>
      </c>
    </row>
    <row r="134" spans="1:3">
      <c r="A134" s="92"/>
      <c r="B134" s="43" t="s">
        <v>151</v>
      </c>
      <c r="C134" s="42">
        <v>493</v>
      </c>
    </row>
    <row r="135" spans="1:3">
      <c r="A135" s="92"/>
      <c r="B135" s="43" t="s">
        <v>158</v>
      </c>
      <c r="C135" s="42">
        <v>310</v>
      </c>
    </row>
    <row r="136" spans="1:3">
      <c r="A136" s="92"/>
      <c r="B136" s="43" t="s">
        <v>223</v>
      </c>
      <c r="C136" s="42">
        <v>305</v>
      </c>
    </row>
    <row r="137" spans="1:3">
      <c r="A137" s="92"/>
      <c r="B137" s="43" t="s">
        <v>224</v>
      </c>
      <c r="C137" s="42">
        <v>1856</v>
      </c>
    </row>
    <row r="138" spans="1:3">
      <c r="A138" s="92"/>
      <c r="B138" s="43" t="s">
        <v>150</v>
      </c>
      <c r="C138" s="42">
        <v>1369</v>
      </c>
    </row>
    <row r="139" spans="1:3">
      <c r="A139" s="92"/>
      <c r="B139" s="43" t="s">
        <v>151</v>
      </c>
      <c r="C139" s="42">
        <v>37</v>
      </c>
    </row>
    <row r="140" spans="1:3">
      <c r="A140" s="92"/>
      <c r="B140" s="43" t="s">
        <v>225</v>
      </c>
      <c r="C140" s="42">
        <v>241</v>
      </c>
    </row>
    <row r="141" spans="1:3">
      <c r="A141" s="92"/>
      <c r="B141" s="43" t="s">
        <v>226</v>
      </c>
      <c r="C141" s="42">
        <v>45</v>
      </c>
    </row>
    <row r="142" spans="1:3">
      <c r="A142" s="92"/>
      <c r="B142" s="43" t="s">
        <v>227</v>
      </c>
      <c r="C142" s="42">
        <v>164</v>
      </c>
    </row>
    <row r="143" spans="1:3">
      <c r="A143" s="93" t="s">
        <v>651</v>
      </c>
      <c r="B143" s="94" t="s">
        <v>230</v>
      </c>
      <c r="C143" s="42">
        <v>77595</v>
      </c>
    </row>
    <row r="144" spans="1:3">
      <c r="A144" s="92"/>
      <c r="B144" s="43" t="s">
        <v>231</v>
      </c>
      <c r="C144" s="42">
        <v>698</v>
      </c>
    </row>
    <row r="145" spans="1:3">
      <c r="A145" s="92"/>
      <c r="B145" s="43" t="s">
        <v>150</v>
      </c>
      <c r="C145" s="42">
        <v>497</v>
      </c>
    </row>
    <row r="146" spans="1:3">
      <c r="A146" s="92"/>
      <c r="B146" s="43" t="s">
        <v>232</v>
      </c>
      <c r="C146" s="42">
        <v>201</v>
      </c>
    </row>
    <row r="147" spans="1:3">
      <c r="A147" s="92"/>
      <c r="B147" s="43" t="s">
        <v>233</v>
      </c>
      <c r="C147" s="42">
        <v>71189</v>
      </c>
    </row>
    <row r="148" spans="1:3">
      <c r="A148" s="92"/>
      <c r="B148" s="43" t="s">
        <v>234</v>
      </c>
      <c r="C148" s="42">
        <v>9775</v>
      </c>
    </row>
    <row r="149" spans="1:3">
      <c r="A149" s="92"/>
      <c r="B149" s="43" t="s">
        <v>235</v>
      </c>
      <c r="C149" s="42">
        <v>34558</v>
      </c>
    </row>
    <row r="150" spans="1:3">
      <c r="A150" s="92"/>
      <c r="B150" s="43" t="s">
        <v>236</v>
      </c>
      <c r="C150" s="42">
        <v>20770</v>
      </c>
    </row>
    <row r="151" spans="1:3">
      <c r="A151" s="92"/>
      <c r="B151" s="43" t="s">
        <v>237</v>
      </c>
      <c r="C151" s="42">
        <v>6086</v>
      </c>
    </row>
    <row r="152" spans="1:3">
      <c r="A152" s="92"/>
      <c r="B152" s="43" t="s">
        <v>238</v>
      </c>
      <c r="C152" s="42">
        <v>28</v>
      </c>
    </row>
    <row r="153" spans="1:3">
      <c r="A153" s="92"/>
      <c r="B153" s="43" t="s">
        <v>239</v>
      </c>
      <c r="C153" s="42">
        <v>28</v>
      </c>
    </row>
    <row r="154" spans="1:3">
      <c r="A154" s="92"/>
      <c r="B154" s="43" t="s">
        <v>240</v>
      </c>
      <c r="C154" s="42">
        <v>53</v>
      </c>
    </row>
    <row r="155" spans="1:3">
      <c r="A155" s="92"/>
      <c r="B155" s="43" t="s">
        <v>242</v>
      </c>
      <c r="C155" s="42">
        <v>53</v>
      </c>
    </row>
    <row r="156" spans="1:3">
      <c r="A156" s="92"/>
      <c r="B156" s="43" t="s">
        <v>243</v>
      </c>
      <c r="C156" s="42">
        <v>935</v>
      </c>
    </row>
    <row r="157" spans="1:3">
      <c r="A157" s="92"/>
      <c r="B157" s="43" t="s">
        <v>244</v>
      </c>
      <c r="C157" s="42">
        <v>935</v>
      </c>
    </row>
    <row r="158" spans="1:3">
      <c r="A158" s="92"/>
      <c r="B158" s="43" t="s">
        <v>245</v>
      </c>
      <c r="C158" s="42">
        <v>52</v>
      </c>
    </row>
    <row r="159" spans="1:3">
      <c r="A159" s="92"/>
      <c r="B159" s="43" t="s">
        <v>246</v>
      </c>
      <c r="C159" s="42">
        <v>52</v>
      </c>
    </row>
    <row r="160" spans="1:3">
      <c r="A160" s="92"/>
      <c r="B160" s="43" t="s">
        <v>247</v>
      </c>
      <c r="C160" s="42">
        <v>4624</v>
      </c>
    </row>
    <row r="161" spans="1:3">
      <c r="A161" s="92"/>
      <c r="B161" s="43" t="s">
        <v>249</v>
      </c>
      <c r="C161" s="42">
        <v>551</v>
      </c>
    </row>
    <row r="162" spans="1:3">
      <c r="A162" s="92"/>
      <c r="B162" s="43" t="s">
        <v>250</v>
      </c>
      <c r="C162" s="42">
        <v>4073</v>
      </c>
    </row>
    <row r="163" spans="1:3">
      <c r="A163" s="92"/>
      <c r="B163" s="43" t="s">
        <v>251</v>
      </c>
      <c r="C163" s="42">
        <v>16</v>
      </c>
    </row>
    <row r="164" spans="1:3">
      <c r="A164" s="92"/>
      <c r="B164" s="43" t="s">
        <v>252</v>
      </c>
      <c r="C164" s="42">
        <v>16</v>
      </c>
    </row>
    <row r="165" spans="1:3">
      <c r="A165" s="48" t="s">
        <v>7</v>
      </c>
      <c r="B165" s="94" t="s">
        <v>253</v>
      </c>
      <c r="C165" s="42">
        <v>12040</v>
      </c>
    </row>
    <row r="166" spans="1:3">
      <c r="A166" s="92"/>
      <c r="B166" s="43" t="s">
        <v>254</v>
      </c>
      <c r="C166" s="42">
        <v>268</v>
      </c>
    </row>
    <row r="167" spans="1:3">
      <c r="A167" s="92"/>
      <c r="B167" s="43" t="s">
        <v>150</v>
      </c>
      <c r="C167" s="42">
        <v>268</v>
      </c>
    </row>
    <row r="168" spans="1:3">
      <c r="A168" s="92"/>
      <c r="B168" s="43" t="s">
        <v>255</v>
      </c>
      <c r="C168" s="42">
        <v>11349</v>
      </c>
    </row>
    <row r="169" spans="1:3">
      <c r="A169" s="92"/>
      <c r="B169" s="43" t="s">
        <v>256</v>
      </c>
      <c r="C169" s="42">
        <v>9586</v>
      </c>
    </row>
    <row r="170" spans="1:3">
      <c r="A170" s="92"/>
      <c r="B170" s="43" t="s">
        <v>257</v>
      </c>
      <c r="C170" s="42">
        <v>1763</v>
      </c>
    </row>
    <row r="171" spans="1:3">
      <c r="A171" s="92"/>
      <c r="B171" s="43" t="s">
        <v>258</v>
      </c>
      <c r="C171" s="42">
        <v>367</v>
      </c>
    </row>
    <row r="172" spans="1:3">
      <c r="A172" s="92"/>
      <c r="B172" s="43" t="s">
        <v>259</v>
      </c>
      <c r="C172" s="42">
        <v>241</v>
      </c>
    </row>
    <row r="173" spans="1:3">
      <c r="A173" s="92"/>
      <c r="B173" s="43" t="s">
        <v>260</v>
      </c>
      <c r="C173" s="42">
        <v>126</v>
      </c>
    </row>
    <row r="174" spans="1:3">
      <c r="A174" s="92"/>
      <c r="B174" s="43" t="s">
        <v>261</v>
      </c>
      <c r="C174" s="42">
        <v>56</v>
      </c>
    </row>
    <row r="175" spans="1:3">
      <c r="A175" s="92"/>
      <c r="B175" s="43" t="s">
        <v>262</v>
      </c>
      <c r="C175" s="42">
        <v>56</v>
      </c>
    </row>
    <row r="176" spans="1:3">
      <c r="A176" s="48" t="s">
        <v>508</v>
      </c>
      <c r="B176" s="94" t="s">
        <v>263</v>
      </c>
      <c r="C176" s="42">
        <v>6181</v>
      </c>
    </row>
    <row r="177" spans="1:3">
      <c r="A177" s="92"/>
      <c r="B177" s="43" t="s">
        <v>264</v>
      </c>
      <c r="C177" s="42">
        <v>3566</v>
      </c>
    </row>
    <row r="178" spans="1:3">
      <c r="A178" s="92"/>
      <c r="B178" s="43" t="s">
        <v>150</v>
      </c>
      <c r="C178" s="42">
        <v>322</v>
      </c>
    </row>
    <row r="179" spans="1:3">
      <c r="A179" s="92"/>
      <c r="B179" s="43" t="s">
        <v>151</v>
      </c>
      <c r="C179" s="42">
        <v>1729</v>
      </c>
    </row>
    <row r="180" spans="1:3">
      <c r="A180" s="92"/>
      <c r="B180" s="43" t="s">
        <v>265</v>
      </c>
      <c r="C180" s="42">
        <v>251</v>
      </c>
    </row>
    <row r="181" spans="1:3">
      <c r="A181" s="92"/>
      <c r="B181" s="43" t="s">
        <v>266</v>
      </c>
      <c r="C181" s="42">
        <v>249</v>
      </c>
    </row>
    <row r="182" spans="1:3">
      <c r="A182" s="92"/>
      <c r="B182" s="43" t="s">
        <v>267</v>
      </c>
      <c r="C182" s="42">
        <v>208</v>
      </c>
    </row>
    <row r="183" spans="1:3">
      <c r="A183" s="92"/>
      <c r="B183" s="43" t="s">
        <v>268</v>
      </c>
      <c r="C183" s="42">
        <v>409</v>
      </c>
    </row>
    <row r="184" spans="1:3">
      <c r="A184" s="92"/>
      <c r="B184" s="43" t="s">
        <v>269</v>
      </c>
      <c r="C184" s="42">
        <v>398</v>
      </c>
    </row>
    <row r="185" spans="1:3">
      <c r="A185" s="92"/>
      <c r="B185" s="43" t="s">
        <v>270</v>
      </c>
      <c r="C185" s="42">
        <v>529</v>
      </c>
    </row>
    <row r="186" spans="1:3">
      <c r="A186" s="92"/>
      <c r="B186" s="43" t="s">
        <v>271</v>
      </c>
      <c r="C186" s="42">
        <v>176</v>
      </c>
    </row>
    <row r="187" spans="1:3">
      <c r="A187" s="92"/>
      <c r="B187" s="43" t="s">
        <v>272</v>
      </c>
      <c r="C187" s="42">
        <v>40</v>
      </c>
    </row>
    <row r="188" spans="1:3">
      <c r="A188" s="92"/>
      <c r="B188" s="43" t="s">
        <v>273</v>
      </c>
      <c r="C188" s="42">
        <v>313</v>
      </c>
    </row>
    <row r="189" spans="1:3">
      <c r="A189" s="92"/>
      <c r="B189" s="43" t="s">
        <v>274</v>
      </c>
      <c r="C189" s="42">
        <v>93</v>
      </c>
    </row>
    <row r="190" spans="1:3">
      <c r="A190" s="92"/>
      <c r="B190" s="43" t="s">
        <v>275</v>
      </c>
      <c r="C190" s="42">
        <v>21</v>
      </c>
    </row>
    <row r="191" spans="1:3">
      <c r="A191" s="92"/>
      <c r="B191" s="43" t="s">
        <v>276</v>
      </c>
      <c r="C191" s="42">
        <v>72</v>
      </c>
    </row>
    <row r="192" spans="1:3">
      <c r="A192" s="92"/>
      <c r="B192" s="43" t="s">
        <v>277</v>
      </c>
      <c r="C192" s="42">
        <v>943</v>
      </c>
    </row>
    <row r="193" spans="1:3">
      <c r="A193" s="92"/>
      <c r="B193" s="43" t="s">
        <v>151</v>
      </c>
      <c r="C193" s="42">
        <v>345</v>
      </c>
    </row>
    <row r="194" spans="1:3">
      <c r="A194" s="92"/>
      <c r="B194" s="43" t="s">
        <v>278</v>
      </c>
      <c r="C194" s="42">
        <v>598</v>
      </c>
    </row>
    <row r="195" spans="1:3">
      <c r="A195" s="92"/>
      <c r="B195" s="43" t="s">
        <v>279</v>
      </c>
      <c r="C195" s="42">
        <v>1050</v>
      </c>
    </row>
    <row r="196" spans="1:3">
      <c r="A196" s="92"/>
      <c r="B196" s="43" t="s">
        <v>280</v>
      </c>
      <c r="C196" s="42">
        <v>33</v>
      </c>
    </row>
    <row r="197" spans="1:3">
      <c r="A197" s="92"/>
      <c r="B197" s="43" t="s">
        <v>281</v>
      </c>
      <c r="C197" s="42">
        <v>1017</v>
      </c>
    </row>
    <row r="198" spans="1:3">
      <c r="A198" s="48" t="s">
        <v>8</v>
      </c>
      <c r="B198" s="94" t="s">
        <v>282</v>
      </c>
      <c r="C198" s="42">
        <v>77995</v>
      </c>
    </row>
    <row r="199" spans="1:3">
      <c r="A199" s="92"/>
      <c r="B199" s="43" t="s">
        <v>283</v>
      </c>
      <c r="C199" s="42">
        <v>16740</v>
      </c>
    </row>
    <row r="200" spans="1:3">
      <c r="A200" s="92"/>
      <c r="B200" s="43" t="s">
        <v>150</v>
      </c>
      <c r="C200" s="42">
        <v>390</v>
      </c>
    </row>
    <row r="201" spans="1:3">
      <c r="A201" s="92"/>
      <c r="B201" s="43" t="s">
        <v>151</v>
      </c>
      <c r="C201" s="42">
        <v>532</v>
      </c>
    </row>
    <row r="202" spans="1:3">
      <c r="A202" s="92"/>
      <c r="B202" s="43" t="s">
        <v>284</v>
      </c>
      <c r="C202" s="42">
        <v>849</v>
      </c>
    </row>
    <row r="203" spans="1:3">
      <c r="A203" s="92"/>
      <c r="B203" s="43" t="s">
        <v>285</v>
      </c>
      <c r="C203" s="42">
        <v>990</v>
      </c>
    </row>
    <row r="204" spans="1:3">
      <c r="A204" s="92"/>
      <c r="B204" s="43" t="s">
        <v>286</v>
      </c>
      <c r="C204" s="42">
        <v>10</v>
      </c>
    </row>
    <row r="205" spans="1:3">
      <c r="A205" s="92"/>
      <c r="B205" s="43" t="s">
        <v>220</v>
      </c>
      <c r="C205" s="42">
        <v>13</v>
      </c>
    </row>
    <row r="206" spans="1:3">
      <c r="A206" s="92"/>
      <c r="B206" s="43" t="s">
        <v>287</v>
      </c>
      <c r="C206" s="42">
        <v>1733</v>
      </c>
    </row>
    <row r="207" spans="1:3">
      <c r="A207" s="92"/>
      <c r="B207" s="43" t="s">
        <v>288</v>
      </c>
      <c r="C207" s="42">
        <v>12223</v>
      </c>
    </row>
    <row r="208" spans="1:3">
      <c r="A208" s="92"/>
      <c r="B208" s="43" t="s">
        <v>289</v>
      </c>
      <c r="C208" s="42">
        <v>8544</v>
      </c>
    </row>
    <row r="209" spans="1:3">
      <c r="A209" s="92"/>
      <c r="B209" s="43" t="s">
        <v>150</v>
      </c>
      <c r="C209" s="42">
        <v>472</v>
      </c>
    </row>
    <row r="210" spans="1:3">
      <c r="A210" s="92"/>
      <c r="B210" s="43" t="s">
        <v>290</v>
      </c>
      <c r="C210" s="42">
        <v>103</v>
      </c>
    </row>
    <row r="211" spans="1:3">
      <c r="A211" s="92"/>
      <c r="B211" s="43" t="s">
        <v>291</v>
      </c>
      <c r="C211" s="42">
        <v>2900</v>
      </c>
    </row>
    <row r="212" spans="1:3">
      <c r="A212" s="92"/>
      <c r="B212" s="43" t="s">
        <v>292</v>
      </c>
      <c r="C212" s="42">
        <v>115</v>
      </c>
    </row>
    <row r="213" spans="1:3">
      <c r="A213" s="92"/>
      <c r="B213" s="43" t="s">
        <v>293</v>
      </c>
      <c r="C213" s="42">
        <v>37</v>
      </c>
    </row>
    <row r="214" spans="1:3">
      <c r="A214" s="92"/>
      <c r="B214" s="43" t="s">
        <v>294</v>
      </c>
      <c r="C214" s="42">
        <v>4354</v>
      </c>
    </row>
    <row r="215" spans="1:3">
      <c r="A215" s="92"/>
      <c r="B215" s="43" t="s">
        <v>295</v>
      </c>
      <c r="C215" s="42">
        <v>563</v>
      </c>
    </row>
    <row r="216" spans="1:3">
      <c r="A216" s="92"/>
      <c r="B216" s="43" t="s">
        <v>296</v>
      </c>
      <c r="C216" s="42">
        <v>3033</v>
      </c>
    </row>
    <row r="217" spans="1:3">
      <c r="A217" s="92"/>
      <c r="B217" s="43" t="s">
        <v>297</v>
      </c>
      <c r="C217" s="42">
        <v>434</v>
      </c>
    </row>
    <row r="218" spans="1:3">
      <c r="A218" s="92"/>
      <c r="B218" s="43" t="s">
        <v>298</v>
      </c>
      <c r="C218" s="42">
        <v>799</v>
      </c>
    </row>
    <row r="219" spans="1:3">
      <c r="A219" s="92"/>
      <c r="B219" s="43" t="s">
        <v>299</v>
      </c>
      <c r="C219" s="42">
        <v>1325</v>
      </c>
    </row>
    <row r="220" spans="1:3">
      <c r="A220" s="92"/>
      <c r="B220" s="43" t="s">
        <v>302</v>
      </c>
      <c r="C220" s="42">
        <v>475</v>
      </c>
    </row>
    <row r="221" spans="1:3">
      <c r="A221" s="92"/>
      <c r="B221" s="43" t="s">
        <v>303</v>
      </c>
      <c r="C221" s="42">
        <v>2170</v>
      </c>
    </row>
    <row r="222" spans="1:3">
      <c r="A222" s="92"/>
      <c r="B222" s="43" t="s">
        <v>304</v>
      </c>
      <c r="C222" s="42">
        <v>54</v>
      </c>
    </row>
    <row r="223" spans="1:3">
      <c r="A223" s="92"/>
      <c r="B223" s="43" t="s">
        <v>305</v>
      </c>
      <c r="C223" s="42">
        <v>1844</v>
      </c>
    </row>
    <row r="224" spans="1:3">
      <c r="A224" s="92"/>
      <c r="B224" s="43" t="s">
        <v>307</v>
      </c>
      <c r="C224" s="42">
        <v>272</v>
      </c>
    </row>
    <row r="225" spans="1:3">
      <c r="A225" s="92"/>
      <c r="B225" s="43" t="s">
        <v>308</v>
      </c>
      <c r="C225" s="42">
        <v>4580</v>
      </c>
    </row>
    <row r="226" spans="1:3">
      <c r="A226" s="92"/>
      <c r="B226" s="43" t="s">
        <v>309</v>
      </c>
      <c r="C226" s="42">
        <v>989</v>
      </c>
    </row>
    <row r="227" spans="1:3">
      <c r="A227" s="92"/>
      <c r="B227" s="43" t="s">
        <v>310</v>
      </c>
      <c r="C227" s="42">
        <v>728</v>
      </c>
    </row>
    <row r="228" spans="1:3">
      <c r="A228" s="92"/>
      <c r="B228" s="43" t="s">
        <v>311</v>
      </c>
      <c r="C228" s="42">
        <v>900</v>
      </c>
    </row>
    <row r="229" spans="1:3">
      <c r="A229" s="92"/>
      <c r="B229" s="43" t="s">
        <v>312</v>
      </c>
      <c r="C229" s="42">
        <v>1333</v>
      </c>
    </row>
    <row r="230" spans="1:3">
      <c r="A230" s="92"/>
      <c r="B230" s="43" t="s">
        <v>313</v>
      </c>
      <c r="C230" s="42">
        <v>602</v>
      </c>
    </row>
    <row r="231" spans="1:3">
      <c r="A231" s="92"/>
      <c r="B231" s="43" t="s">
        <v>314</v>
      </c>
      <c r="C231" s="42">
        <v>28</v>
      </c>
    </row>
    <row r="232" spans="1:3">
      <c r="A232" s="92"/>
      <c r="B232" s="43" t="s">
        <v>315</v>
      </c>
      <c r="C232" s="42">
        <v>773</v>
      </c>
    </row>
    <row r="233" spans="1:3">
      <c r="A233" s="92"/>
      <c r="B233" s="44" t="s">
        <v>316</v>
      </c>
      <c r="C233" s="42">
        <v>708</v>
      </c>
    </row>
    <row r="234" spans="1:3">
      <c r="A234" s="92"/>
      <c r="B234" s="44" t="s">
        <v>317</v>
      </c>
      <c r="C234" s="42">
        <v>25</v>
      </c>
    </row>
    <row r="235" spans="1:3">
      <c r="A235" s="92"/>
      <c r="B235" s="43" t="s">
        <v>318</v>
      </c>
      <c r="C235" s="42">
        <v>2</v>
      </c>
    </row>
    <row r="236" spans="1:3">
      <c r="A236" s="92"/>
      <c r="B236" s="43" t="s">
        <v>319</v>
      </c>
      <c r="C236" s="42">
        <v>38</v>
      </c>
    </row>
    <row r="237" spans="1:3">
      <c r="A237" s="92"/>
      <c r="B237" s="43" t="s">
        <v>321</v>
      </c>
      <c r="C237" s="42">
        <v>1947</v>
      </c>
    </row>
    <row r="238" spans="1:3">
      <c r="A238" s="92"/>
      <c r="B238" s="43" t="s">
        <v>322</v>
      </c>
      <c r="C238" s="42">
        <v>95</v>
      </c>
    </row>
    <row r="239" spans="1:3">
      <c r="A239" s="92"/>
      <c r="B239" s="43" t="s">
        <v>323</v>
      </c>
      <c r="C239" s="42">
        <v>664</v>
      </c>
    </row>
    <row r="240" spans="1:3">
      <c r="A240" s="92"/>
      <c r="B240" s="43" t="s">
        <v>324</v>
      </c>
      <c r="C240" s="42">
        <v>1188</v>
      </c>
    </row>
    <row r="241" spans="1:3">
      <c r="A241" s="92"/>
      <c r="B241" s="43" t="s">
        <v>326</v>
      </c>
      <c r="C241" s="42">
        <v>7746</v>
      </c>
    </row>
    <row r="242" spans="1:3">
      <c r="A242" s="92"/>
      <c r="B242" s="43" t="s">
        <v>150</v>
      </c>
      <c r="C242" s="42">
        <v>145</v>
      </c>
    </row>
    <row r="243" spans="1:3">
      <c r="A243" s="92"/>
      <c r="B243" s="43" t="s">
        <v>151</v>
      </c>
      <c r="C243" s="42">
        <v>73</v>
      </c>
    </row>
    <row r="244" spans="1:3">
      <c r="A244" s="92"/>
      <c r="B244" s="43" t="s">
        <v>327</v>
      </c>
      <c r="C244" s="42">
        <v>385</v>
      </c>
    </row>
    <row r="245" spans="1:3">
      <c r="A245" s="92"/>
      <c r="B245" s="43" t="s">
        <v>328</v>
      </c>
      <c r="C245" s="42">
        <v>2872</v>
      </c>
    </row>
    <row r="246" spans="1:3">
      <c r="A246" s="92"/>
      <c r="B246" s="43" t="s">
        <v>329</v>
      </c>
      <c r="C246" s="42">
        <v>34</v>
      </c>
    </row>
    <row r="247" spans="1:3">
      <c r="A247" s="92"/>
      <c r="B247" s="43" t="s">
        <v>330</v>
      </c>
      <c r="C247" s="42">
        <v>3598</v>
      </c>
    </row>
    <row r="248" spans="1:3">
      <c r="A248" s="92"/>
      <c r="B248" s="43" t="s">
        <v>331</v>
      </c>
      <c r="C248" s="42">
        <v>639</v>
      </c>
    </row>
    <row r="249" spans="1:3">
      <c r="A249" s="92"/>
      <c r="B249" s="43" t="s">
        <v>332</v>
      </c>
      <c r="C249" s="42">
        <v>767</v>
      </c>
    </row>
    <row r="250" spans="1:3">
      <c r="A250" s="92"/>
      <c r="B250" s="43" t="s">
        <v>333</v>
      </c>
      <c r="C250" s="42">
        <v>90</v>
      </c>
    </row>
    <row r="251" spans="1:3">
      <c r="A251" s="92"/>
      <c r="B251" s="43" t="s">
        <v>334</v>
      </c>
      <c r="C251" s="42">
        <v>500</v>
      </c>
    </row>
    <row r="252" spans="1:3">
      <c r="A252" s="92"/>
      <c r="B252" s="43" t="s">
        <v>335</v>
      </c>
      <c r="C252" s="42">
        <v>177</v>
      </c>
    </row>
    <row r="253" spans="1:3">
      <c r="A253" s="92"/>
      <c r="B253" s="43" t="s">
        <v>336</v>
      </c>
      <c r="C253" s="42">
        <v>206</v>
      </c>
    </row>
    <row r="254" spans="1:3">
      <c r="A254" s="92"/>
      <c r="B254" s="43" t="s">
        <v>151</v>
      </c>
      <c r="C254" s="42">
        <v>206</v>
      </c>
    </row>
    <row r="255" spans="1:3">
      <c r="A255" s="92"/>
      <c r="B255" s="43" t="s">
        <v>338</v>
      </c>
      <c r="C255" s="42">
        <v>3730</v>
      </c>
    </row>
    <row r="256" spans="1:3">
      <c r="A256" s="92"/>
      <c r="B256" s="43" t="s">
        <v>339</v>
      </c>
      <c r="C256" s="42">
        <v>3730</v>
      </c>
    </row>
    <row r="257" spans="1:3">
      <c r="A257" s="92"/>
      <c r="B257" s="43" t="s">
        <v>340</v>
      </c>
      <c r="C257" s="42">
        <v>1757</v>
      </c>
    </row>
    <row r="258" spans="1:3">
      <c r="A258" s="92"/>
      <c r="B258" s="43" t="s">
        <v>341</v>
      </c>
      <c r="C258" s="42">
        <v>1757</v>
      </c>
    </row>
    <row r="259" spans="1:3">
      <c r="A259" s="92"/>
      <c r="B259" s="43" t="s">
        <v>342</v>
      </c>
      <c r="C259" s="42">
        <v>341</v>
      </c>
    </row>
    <row r="260" spans="1:3">
      <c r="A260" s="92"/>
      <c r="B260" s="43" t="s">
        <v>343</v>
      </c>
      <c r="C260" s="42">
        <v>341</v>
      </c>
    </row>
    <row r="261" spans="1:3">
      <c r="A261" s="92"/>
      <c r="B261" s="43" t="s">
        <v>345</v>
      </c>
      <c r="C261" s="42">
        <v>457</v>
      </c>
    </row>
    <row r="262" spans="1:3">
      <c r="A262" s="92"/>
      <c r="B262" s="43" t="s">
        <v>346</v>
      </c>
      <c r="C262" s="42">
        <v>457</v>
      </c>
    </row>
    <row r="263" spans="1:3">
      <c r="A263" s="92"/>
      <c r="B263" s="43" t="s">
        <v>348</v>
      </c>
      <c r="C263" s="42">
        <v>24460</v>
      </c>
    </row>
    <row r="264" spans="1:3">
      <c r="A264" s="92"/>
      <c r="B264" s="43" t="s">
        <v>349</v>
      </c>
      <c r="C264" s="42">
        <v>1676</v>
      </c>
    </row>
    <row r="265" spans="1:3">
      <c r="A265" s="92"/>
      <c r="B265" s="43" t="s">
        <v>350</v>
      </c>
      <c r="C265" s="42">
        <v>2297</v>
      </c>
    </row>
    <row r="266" spans="1:3">
      <c r="A266" s="92"/>
      <c r="B266" s="43" t="s">
        <v>351</v>
      </c>
      <c r="C266" s="42">
        <v>20487</v>
      </c>
    </row>
    <row r="267" spans="1:3">
      <c r="A267" s="92"/>
      <c r="B267" s="43" t="s">
        <v>352</v>
      </c>
      <c r="C267" s="42">
        <v>744</v>
      </c>
    </row>
    <row r="268" spans="1:3">
      <c r="A268" s="92"/>
      <c r="B268" s="43" t="s">
        <v>353</v>
      </c>
      <c r="C268" s="42">
        <v>744</v>
      </c>
    </row>
    <row r="269" spans="1:3">
      <c r="A269" s="48" t="s">
        <v>510</v>
      </c>
      <c r="B269" s="94" t="s">
        <v>354</v>
      </c>
      <c r="C269" s="42">
        <v>45310</v>
      </c>
    </row>
    <row r="270" spans="1:3">
      <c r="A270" s="92"/>
      <c r="B270" s="43" t="s">
        <v>355</v>
      </c>
      <c r="C270" s="42">
        <v>3567</v>
      </c>
    </row>
    <row r="271" spans="1:3">
      <c r="A271" s="92"/>
      <c r="B271" s="43" t="s">
        <v>150</v>
      </c>
      <c r="C271" s="42">
        <v>1116</v>
      </c>
    </row>
    <row r="272" spans="1:3">
      <c r="A272" s="92"/>
      <c r="B272" s="43" t="s">
        <v>151</v>
      </c>
      <c r="C272" s="42">
        <v>2221</v>
      </c>
    </row>
    <row r="273" spans="1:3">
      <c r="A273" s="92"/>
      <c r="B273" s="43" t="s">
        <v>356</v>
      </c>
      <c r="C273" s="42">
        <v>230</v>
      </c>
    </row>
    <row r="274" spans="1:3">
      <c r="A274" s="92"/>
      <c r="B274" s="43" t="s">
        <v>357</v>
      </c>
      <c r="C274" s="42">
        <v>130</v>
      </c>
    </row>
    <row r="275" spans="1:3">
      <c r="A275" s="92"/>
      <c r="B275" s="43" t="s">
        <v>358</v>
      </c>
      <c r="C275" s="42">
        <v>130</v>
      </c>
    </row>
    <row r="276" spans="1:3">
      <c r="A276" s="92"/>
      <c r="B276" s="43" t="s">
        <v>359</v>
      </c>
      <c r="C276" s="42">
        <v>8647</v>
      </c>
    </row>
    <row r="277" spans="1:3">
      <c r="A277" s="92"/>
      <c r="B277" s="43" t="s">
        <v>360</v>
      </c>
      <c r="C277" s="42">
        <v>6377</v>
      </c>
    </row>
    <row r="278" spans="1:3">
      <c r="A278" s="92"/>
      <c r="B278" s="43" t="s">
        <v>361</v>
      </c>
      <c r="C278" s="42">
        <v>1543</v>
      </c>
    </row>
    <row r="279" spans="1:3">
      <c r="A279" s="92"/>
      <c r="B279" s="43" t="s">
        <v>362</v>
      </c>
      <c r="C279" s="42">
        <v>727</v>
      </c>
    </row>
    <row r="280" spans="1:3">
      <c r="A280" s="92"/>
      <c r="B280" s="43" t="s">
        <v>363</v>
      </c>
      <c r="C280" s="42">
        <v>7589</v>
      </c>
    </row>
    <row r="281" spans="1:3">
      <c r="A281" s="92"/>
      <c r="B281" s="43" t="s">
        <v>364</v>
      </c>
      <c r="C281" s="42">
        <v>530</v>
      </c>
    </row>
    <row r="282" spans="1:3">
      <c r="A282" s="92"/>
      <c r="B282" s="43" t="s">
        <v>365</v>
      </c>
      <c r="C282" s="42">
        <v>1028</v>
      </c>
    </row>
    <row r="283" spans="1:3">
      <c r="A283" s="92"/>
      <c r="B283" s="43" t="s">
        <v>366</v>
      </c>
      <c r="C283" s="42">
        <v>1228</v>
      </c>
    </row>
    <row r="284" spans="1:3">
      <c r="A284" s="92"/>
      <c r="B284" s="43" t="s">
        <v>367</v>
      </c>
      <c r="C284" s="42">
        <v>60</v>
      </c>
    </row>
    <row r="285" spans="1:3">
      <c r="A285" s="92"/>
      <c r="B285" s="43" t="s">
        <v>368</v>
      </c>
      <c r="C285" s="42">
        <v>3596</v>
      </c>
    </row>
    <row r="286" spans="1:3">
      <c r="A286" s="92"/>
      <c r="B286" s="43" t="s">
        <v>369</v>
      </c>
      <c r="C286" s="42">
        <v>997</v>
      </c>
    </row>
    <row r="287" spans="1:3">
      <c r="A287" s="92"/>
      <c r="B287" s="43" t="s">
        <v>370</v>
      </c>
      <c r="C287" s="42">
        <v>150</v>
      </c>
    </row>
    <row r="288" spans="1:3">
      <c r="A288" s="92"/>
      <c r="B288" s="43" t="s">
        <v>371</v>
      </c>
      <c r="C288" s="42">
        <v>555</v>
      </c>
    </row>
    <row r="289" spans="1:3">
      <c r="A289" s="92"/>
      <c r="B289" s="43" t="s">
        <v>372</v>
      </c>
      <c r="C289" s="42">
        <v>555</v>
      </c>
    </row>
    <row r="290" spans="1:3">
      <c r="A290" s="92"/>
      <c r="B290" s="43" t="s">
        <v>373</v>
      </c>
      <c r="C290" s="42">
        <v>4160</v>
      </c>
    </row>
    <row r="291" spans="1:3">
      <c r="A291" s="92"/>
      <c r="B291" s="43" t="s">
        <v>374</v>
      </c>
      <c r="C291" s="42">
        <v>27</v>
      </c>
    </row>
    <row r="292" spans="1:3">
      <c r="A292" s="92"/>
      <c r="B292" s="43" t="s">
        <v>376</v>
      </c>
      <c r="C292" s="42">
        <v>4133</v>
      </c>
    </row>
    <row r="293" spans="1:3">
      <c r="A293" s="92"/>
      <c r="B293" s="43" t="s">
        <v>377</v>
      </c>
      <c r="C293" s="42">
        <v>694</v>
      </c>
    </row>
    <row r="294" spans="1:3">
      <c r="A294" s="92"/>
      <c r="B294" s="43" t="s">
        <v>151</v>
      </c>
      <c r="C294" s="42">
        <v>662</v>
      </c>
    </row>
    <row r="295" spans="1:3">
      <c r="A295" s="92"/>
      <c r="B295" s="43" t="s">
        <v>378</v>
      </c>
      <c r="C295" s="42">
        <v>32</v>
      </c>
    </row>
    <row r="296" spans="1:3">
      <c r="A296" s="92"/>
      <c r="B296" s="43" t="s">
        <v>382</v>
      </c>
      <c r="C296" s="42">
        <v>18749</v>
      </c>
    </row>
    <row r="297" spans="1:3">
      <c r="A297" s="92"/>
      <c r="B297" s="43" t="s">
        <v>383</v>
      </c>
      <c r="C297" s="42">
        <v>17749</v>
      </c>
    </row>
    <row r="298" spans="1:3">
      <c r="A298" s="92"/>
      <c r="B298" s="43" t="s">
        <v>384</v>
      </c>
      <c r="C298" s="42">
        <v>621</v>
      </c>
    </row>
    <row r="299" spans="1:3">
      <c r="A299" s="92"/>
      <c r="B299" s="43" t="s">
        <v>385</v>
      </c>
      <c r="C299" s="42">
        <v>379</v>
      </c>
    </row>
    <row r="300" spans="1:3">
      <c r="A300" s="92"/>
      <c r="B300" s="43" t="s">
        <v>386</v>
      </c>
      <c r="C300" s="42">
        <v>1158</v>
      </c>
    </row>
    <row r="301" spans="1:3">
      <c r="A301" s="92"/>
      <c r="B301" s="43" t="s">
        <v>387</v>
      </c>
      <c r="C301" s="42">
        <v>1158</v>
      </c>
    </row>
    <row r="302" spans="1:3">
      <c r="A302" s="92"/>
      <c r="B302" s="43" t="s">
        <v>388</v>
      </c>
      <c r="C302" s="42">
        <v>61</v>
      </c>
    </row>
    <row r="303" spans="1:3">
      <c r="A303" s="92"/>
      <c r="B303" s="43" t="s">
        <v>389</v>
      </c>
      <c r="C303" s="42">
        <v>61</v>
      </c>
    </row>
    <row r="304" spans="1:3">
      <c r="A304" s="48" t="s">
        <v>512</v>
      </c>
      <c r="B304" s="94" t="s">
        <v>390</v>
      </c>
      <c r="C304" s="42">
        <v>1892</v>
      </c>
    </row>
    <row r="305" spans="1:3">
      <c r="A305" s="92"/>
      <c r="B305" s="43" t="s">
        <v>391</v>
      </c>
      <c r="C305" s="42">
        <v>1125</v>
      </c>
    </row>
    <row r="306" spans="1:3">
      <c r="A306" s="92"/>
      <c r="B306" s="43" t="s">
        <v>392</v>
      </c>
      <c r="C306" s="42">
        <v>1125</v>
      </c>
    </row>
    <row r="307" spans="1:3">
      <c r="A307" s="92"/>
      <c r="B307" s="43" t="s">
        <v>393</v>
      </c>
      <c r="C307" s="42">
        <v>767</v>
      </c>
    </row>
    <row r="308" spans="1:3">
      <c r="A308" s="92"/>
      <c r="B308" s="43" t="s">
        <v>394</v>
      </c>
      <c r="C308" s="42">
        <v>767</v>
      </c>
    </row>
    <row r="309" spans="1:3">
      <c r="A309" s="48" t="s">
        <v>515</v>
      </c>
      <c r="B309" s="94" t="s">
        <v>395</v>
      </c>
      <c r="C309" s="42">
        <v>99691</v>
      </c>
    </row>
    <row r="310" spans="1:3">
      <c r="A310" s="92"/>
      <c r="B310" s="43" t="s">
        <v>396</v>
      </c>
      <c r="C310" s="42">
        <v>38897</v>
      </c>
    </row>
    <row r="311" spans="1:3">
      <c r="A311" s="92"/>
      <c r="B311" s="43" t="s">
        <v>150</v>
      </c>
      <c r="C311" s="42">
        <v>6344</v>
      </c>
    </row>
    <row r="312" spans="1:3">
      <c r="A312" s="92"/>
      <c r="B312" s="43" t="s">
        <v>151</v>
      </c>
      <c r="C312" s="42">
        <v>8311</v>
      </c>
    </row>
    <row r="313" spans="1:3">
      <c r="A313" s="92"/>
      <c r="B313" s="43" t="s">
        <v>397</v>
      </c>
      <c r="C313" s="42">
        <v>8198</v>
      </c>
    </row>
    <row r="314" spans="1:3">
      <c r="A314" s="92"/>
      <c r="B314" s="43" t="s">
        <v>398</v>
      </c>
      <c r="C314" s="42">
        <v>16044</v>
      </c>
    </row>
    <row r="315" spans="1:3">
      <c r="A315" s="92"/>
      <c r="B315" s="43" t="s">
        <v>399</v>
      </c>
      <c r="C315" s="42">
        <v>1</v>
      </c>
    </row>
    <row r="316" spans="1:3">
      <c r="A316" s="92"/>
      <c r="B316" s="43" t="s">
        <v>400</v>
      </c>
      <c r="C316" s="42">
        <v>1</v>
      </c>
    </row>
    <row r="317" spans="1:3">
      <c r="A317" s="92"/>
      <c r="B317" s="43" t="s">
        <v>401</v>
      </c>
      <c r="C317" s="42">
        <v>14948</v>
      </c>
    </row>
    <row r="318" spans="1:3">
      <c r="A318" s="92"/>
      <c r="B318" s="43" t="s">
        <v>403</v>
      </c>
      <c r="C318" s="42">
        <v>14948</v>
      </c>
    </row>
    <row r="319" spans="1:3">
      <c r="A319" s="92"/>
      <c r="B319" s="43" t="s">
        <v>404</v>
      </c>
      <c r="C319" s="42">
        <v>42329</v>
      </c>
    </row>
    <row r="320" spans="1:3">
      <c r="A320" s="92"/>
      <c r="B320" s="43" t="s">
        <v>405</v>
      </c>
      <c r="C320" s="42">
        <v>42329</v>
      </c>
    </row>
    <row r="321" spans="1:3">
      <c r="A321" s="92"/>
      <c r="B321" s="43" t="s">
        <v>406</v>
      </c>
      <c r="C321" s="42">
        <v>3516</v>
      </c>
    </row>
    <row r="322" spans="1:3">
      <c r="A322" s="92"/>
      <c r="B322" s="43" t="s">
        <v>407</v>
      </c>
      <c r="C322" s="42">
        <v>3516</v>
      </c>
    </row>
    <row r="323" spans="1:3">
      <c r="A323" s="48" t="s">
        <v>516</v>
      </c>
      <c r="B323" s="94" t="s">
        <v>408</v>
      </c>
      <c r="C323" s="42">
        <v>31706</v>
      </c>
    </row>
    <row r="324" spans="1:3">
      <c r="A324" s="92"/>
      <c r="B324" s="43" t="s">
        <v>409</v>
      </c>
      <c r="C324" s="42">
        <v>6923</v>
      </c>
    </row>
    <row r="325" spans="1:3">
      <c r="A325" s="92"/>
      <c r="B325" s="43" t="s">
        <v>150</v>
      </c>
      <c r="C325" s="42">
        <v>1310</v>
      </c>
    </row>
    <row r="326" spans="1:3">
      <c r="A326" s="92"/>
      <c r="B326" s="43" t="s">
        <v>151</v>
      </c>
      <c r="C326" s="42">
        <v>148</v>
      </c>
    </row>
    <row r="327" spans="1:3">
      <c r="A327" s="92"/>
      <c r="B327" s="43" t="s">
        <v>154</v>
      </c>
      <c r="C327" s="42">
        <v>523</v>
      </c>
    </row>
    <row r="328" spans="1:3">
      <c r="A328" s="92"/>
      <c r="B328" s="43" t="s">
        <v>410</v>
      </c>
      <c r="C328" s="42">
        <v>418</v>
      </c>
    </row>
    <row r="329" spans="1:3">
      <c r="A329" s="92"/>
      <c r="B329" s="43" t="s">
        <v>411</v>
      </c>
      <c r="C329" s="42">
        <v>639</v>
      </c>
    </row>
    <row r="330" spans="1:3">
      <c r="A330" s="92"/>
      <c r="B330" s="43" t="s">
        <v>412</v>
      </c>
      <c r="C330" s="42">
        <v>24</v>
      </c>
    </row>
    <row r="331" spans="1:3">
      <c r="A331" s="92"/>
      <c r="B331" s="43" t="s">
        <v>413</v>
      </c>
      <c r="C331" s="42">
        <v>29</v>
      </c>
    </row>
    <row r="332" spans="1:3">
      <c r="A332" s="92"/>
      <c r="B332" s="43" t="s">
        <v>414</v>
      </c>
      <c r="C332" s="42">
        <v>1350</v>
      </c>
    </row>
    <row r="333" spans="1:3">
      <c r="A333" s="92"/>
      <c r="B333" s="43" t="s">
        <v>415</v>
      </c>
      <c r="C333" s="42">
        <v>777</v>
      </c>
    </row>
    <row r="334" spans="1:3">
      <c r="A334" s="92"/>
      <c r="B334" s="43" t="s">
        <v>416</v>
      </c>
      <c r="C334" s="42">
        <v>126</v>
      </c>
    </row>
    <row r="335" spans="1:3">
      <c r="A335" s="92"/>
      <c r="B335" s="43" t="s">
        <v>417</v>
      </c>
      <c r="C335" s="42">
        <v>2</v>
      </c>
    </row>
    <row r="336" spans="1:3">
      <c r="A336" s="92"/>
      <c r="B336" s="43" t="s">
        <v>418</v>
      </c>
      <c r="C336" s="42">
        <v>8</v>
      </c>
    </row>
    <row r="337" spans="1:3">
      <c r="A337" s="92"/>
      <c r="B337" s="43" t="s">
        <v>420</v>
      </c>
      <c r="C337" s="42">
        <v>80</v>
      </c>
    </row>
    <row r="338" spans="1:3">
      <c r="A338" s="92"/>
      <c r="B338" s="44" t="s">
        <v>421</v>
      </c>
      <c r="C338" s="42">
        <v>1489</v>
      </c>
    </row>
    <row r="339" spans="1:3">
      <c r="A339" s="92"/>
      <c r="B339" s="43" t="s">
        <v>422</v>
      </c>
      <c r="C339" s="42">
        <v>2655</v>
      </c>
    </row>
    <row r="340" spans="1:3">
      <c r="A340" s="92"/>
      <c r="B340" s="43" t="s">
        <v>423</v>
      </c>
      <c r="C340" s="42">
        <v>132</v>
      </c>
    </row>
    <row r="341" spans="1:3">
      <c r="A341" s="92"/>
      <c r="B341" s="43" t="s">
        <v>424</v>
      </c>
      <c r="C341" s="42">
        <v>94</v>
      </c>
    </row>
    <row r="342" spans="1:3">
      <c r="A342" s="92"/>
      <c r="B342" s="43" t="s">
        <v>425</v>
      </c>
      <c r="C342" s="42">
        <v>2423</v>
      </c>
    </row>
    <row r="343" spans="1:3">
      <c r="A343" s="92"/>
      <c r="B343" s="43" t="s">
        <v>426</v>
      </c>
      <c r="C343" s="42">
        <v>3</v>
      </c>
    </row>
    <row r="344" spans="1:3">
      <c r="A344" s="92"/>
      <c r="B344" s="43" t="s">
        <v>427</v>
      </c>
      <c r="C344" s="42">
        <v>3</v>
      </c>
    </row>
    <row r="345" spans="1:3">
      <c r="A345" s="92"/>
      <c r="B345" s="43" t="s">
        <v>428</v>
      </c>
      <c r="C345" s="42">
        <v>16729</v>
      </c>
    </row>
    <row r="346" spans="1:3">
      <c r="A346" s="92"/>
      <c r="B346" s="43" t="s">
        <v>429</v>
      </c>
      <c r="C346" s="42">
        <v>570</v>
      </c>
    </row>
    <row r="347" spans="1:3">
      <c r="A347" s="92"/>
      <c r="B347" s="43" t="s">
        <v>430</v>
      </c>
      <c r="C347" s="42">
        <v>15279</v>
      </c>
    </row>
    <row r="348" spans="1:3">
      <c r="A348" s="92"/>
      <c r="B348" s="43" t="s">
        <v>431</v>
      </c>
      <c r="C348" s="42">
        <v>344</v>
      </c>
    </row>
    <row r="349" spans="1:3">
      <c r="A349" s="92"/>
      <c r="B349" s="43" t="s">
        <v>432</v>
      </c>
      <c r="C349" s="42">
        <v>111</v>
      </c>
    </row>
    <row r="350" spans="1:3">
      <c r="A350" s="92"/>
      <c r="B350" s="43" t="s">
        <v>433</v>
      </c>
      <c r="C350" s="42">
        <v>311</v>
      </c>
    </row>
    <row r="351" spans="1:3">
      <c r="A351" s="92"/>
      <c r="B351" s="43" t="s">
        <v>434</v>
      </c>
      <c r="C351" s="42">
        <v>114</v>
      </c>
    </row>
    <row r="352" spans="1:3">
      <c r="A352" s="92"/>
      <c r="B352" s="43" t="s">
        <v>435</v>
      </c>
      <c r="C352" s="42">
        <v>304</v>
      </c>
    </row>
    <row r="353" spans="1:3">
      <c r="A353" s="92"/>
      <c r="B353" s="43" t="s">
        <v>436</v>
      </c>
      <c r="C353" s="42">
        <v>4</v>
      </c>
    </row>
    <row r="354" spans="1:3">
      <c r="A354" s="92"/>
      <c r="B354" s="43" t="s">
        <v>437</v>
      </c>
      <c r="C354" s="42">
        <v>300</v>
      </c>
    </row>
    <row r="355" spans="1:3">
      <c r="A355" s="92"/>
      <c r="B355" s="43" t="s">
        <v>438</v>
      </c>
      <c r="C355" s="42">
        <v>800</v>
      </c>
    </row>
    <row r="356" spans="1:3">
      <c r="A356" s="92"/>
      <c r="B356" s="43" t="s">
        <v>439</v>
      </c>
      <c r="C356" s="42">
        <v>800</v>
      </c>
    </row>
    <row r="357" spans="1:3">
      <c r="A357" s="92"/>
      <c r="B357" s="43" t="s">
        <v>442</v>
      </c>
      <c r="C357" s="42">
        <v>1725</v>
      </c>
    </row>
    <row r="358" spans="1:3">
      <c r="A358" s="92"/>
      <c r="B358" s="43" t="s">
        <v>443</v>
      </c>
      <c r="C358" s="42">
        <v>795</v>
      </c>
    </row>
    <row r="359" spans="1:3">
      <c r="A359" s="92"/>
      <c r="B359" s="43" t="s">
        <v>444</v>
      </c>
      <c r="C359" s="42">
        <v>930</v>
      </c>
    </row>
    <row r="360" spans="1:3">
      <c r="A360" s="92"/>
      <c r="B360" s="43" t="s">
        <v>445</v>
      </c>
      <c r="C360" s="42">
        <v>2570</v>
      </c>
    </row>
    <row r="361" spans="1:3">
      <c r="A361" s="92"/>
      <c r="B361" s="43" t="s">
        <v>446</v>
      </c>
      <c r="C361" s="42">
        <v>2570</v>
      </c>
    </row>
    <row r="362" spans="1:3">
      <c r="A362" s="93" t="s">
        <v>657</v>
      </c>
      <c r="B362" s="94" t="s">
        <v>447</v>
      </c>
      <c r="C362" s="42">
        <v>12629</v>
      </c>
    </row>
    <row r="363" spans="1:3">
      <c r="A363" s="92"/>
      <c r="B363" s="43" t="s">
        <v>448</v>
      </c>
      <c r="C363" s="42">
        <v>5248</v>
      </c>
    </row>
    <row r="364" spans="1:3">
      <c r="A364" s="92"/>
      <c r="B364" s="43" t="s">
        <v>150</v>
      </c>
      <c r="C364" s="42">
        <v>288</v>
      </c>
    </row>
    <row r="365" spans="1:3">
      <c r="A365" s="92"/>
      <c r="B365" s="43" t="s">
        <v>449</v>
      </c>
      <c r="C365" s="42">
        <v>67</v>
      </c>
    </row>
    <row r="366" spans="1:3">
      <c r="A366" s="92"/>
      <c r="B366" s="43" t="s">
        <v>450</v>
      </c>
      <c r="C366" s="42">
        <v>10</v>
      </c>
    </row>
    <row r="367" spans="1:3">
      <c r="A367" s="92"/>
      <c r="B367" s="43" t="s">
        <v>451</v>
      </c>
      <c r="C367" s="42">
        <v>19</v>
      </c>
    </row>
    <row r="368" spans="1:3">
      <c r="A368" s="92"/>
      <c r="B368" s="43" t="s">
        <v>452</v>
      </c>
      <c r="C368" s="42">
        <v>4864</v>
      </c>
    </row>
    <row r="369" spans="1:3">
      <c r="A369" s="92"/>
      <c r="B369" s="43" t="s">
        <v>453</v>
      </c>
      <c r="C369" s="42">
        <v>1135</v>
      </c>
    </row>
    <row r="370" spans="1:3">
      <c r="A370" s="92"/>
      <c r="B370" s="43" t="s">
        <v>454</v>
      </c>
      <c r="C370" s="42">
        <v>1135</v>
      </c>
    </row>
    <row r="371" spans="1:3">
      <c r="A371" s="92"/>
      <c r="B371" s="43" t="s">
        <v>455</v>
      </c>
      <c r="C371" s="42">
        <v>6246</v>
      </c>
    </row>
    <row r="372" spans="1:3">
      <c r="A372" s="92"/>
      <c r="B372" s="43" t="s">
        <v>456</v>
      </c>
      <c r="C372" s="42">
        <v>6246</v>
      </c>
    </row>
    <row r="373" spans="1:3">
      <c r="A373" s="93" t="s">
        <v>658</v>
      </c>
      <c r="B373" s="94" t="s">
        <v>457</v>
      </c>
      <c r="C373" s="42">
        <v>2808</v>
      </c>
    </row>
    <row r="374" spans="1:3">
      <c r="A374" s="92"/>
      <c r="B374" s="43" t="s">
        <v>458</v>
      </c>
      <c r="C374" s="42">
        <v>1249</v>
      </c>
    </row>
    <row r="375" spans="1:3">
      <c r="A375" s="92"/>
      <c r="B375" s="43" t="s">
        <v>150</v>
      </c>
      <c r="C375" s="42">
        <v>719</v>
      </c>
    </row>
    <row r="376" spans="1:3">
      <c r="A376" s="92"/>
      <c r="B376" s="43" t="s">
        <v>151</v>
      </c>
      <c r="C376" s="42">
        <v>526</v>
      </c>
    </row>
    <row r="377" spans="1:3">
      <c r="A377" s="92"/>
      <c r="B377" s="43" t="s">
        <v>460</v>
      </c>
      <c r="C377" s="42">
        <v>4</v>
      </c>
    </row>
    <row r="378" spans="1:3">
      <c r="A378" s="92"/>
      <c r="B378" s="43" t="s">
        <v>461</v>
      </c>
      <c r="C378" s="42">
        <v>284</v>
      </c>
    </row>
    <row r="379" spans="1:3">
      <c r="A379" s="92"/>
      <c r="B379" s="43" t="s">
        <v>462</v>
      </c>
      <c r="C379" s="42">
        <v>48</v>
      </c>
    </row>
    <row r="380" spans="1:3">
      <c r="A380" s="92"/>
      <c r="B380" s="43" t="s">
        <v>463</v>
      </c>
      <c r="C380" s="42">
        <v>236</v>
      </c>
    </row>
    <row r="381" spans="1:3">
      <c r="A381" s="92"/>
      <c r="B381" s="43" t="s">
        <v>464</v>
      </c>
      <c r="C381" s="42">
        <v>1275</v>
      </c>
    </row>
    <row r="382" spans="1:3">
      <c r="A382" s="92"/>
      <c r="B382" s="43" t="s">
        <v>465</v>
      </c>
      <c r="C382" s="42">
        <v>1275</v>
      </c>
    </row>
    <row r="383" spans="1:3">
      <c r="A383" s="95" t="s">
        <v>659</v>
      </c>
      <c r="B383" s="94" t="s">
        <v>466</v>
      </c>
      <c r="C383" s="42">
        <v>2109</v>
      </c>
    </row>
    <row r="384" spans="1:3">
      <c r="A384" s="92"/>
      <c r="B384" s="43" t="s">
        <v>467</v>
      </c>
      <c r="C384" s="42">
        <v>1338</v>
      </c>
    </row>
    <row r="385" spans="1:3">
      <c r="A385" s="92"/>
      <c r="B385" s="43" t="s">
        <v>468</v>
      </c>
      <c r="C385" s="42">
        <v>1338</v>
      </c>
    </row>
    <row r="386" spans="1:3">
      <c r="A386" s="92"/>
      <c r="B386" s="43" t="s">
        <v>469</v>
      </c>
      <c r="C386" s="42">
        <v>638</v>
      </c>
    </row>
    <row r="387" spans="1:3">
      <c r="A387" s="92"/>
      <c r="B387" s="43" t="s">
        <v>151</v>
      </c>
      <c r="C387" s="42">
        <v>509</v>
      </c>
    </row>
    <row r="388" spans="1:3">
      <c r="A388" s="92"/>
      <c r="B388" s="43" t="s">
        <v>470</v>
      </c>
      <c r="C388" s="42">
        <v>129</v>
      </c>
    </row>
    <row r="389" spans="1:3">
      <c r="A389" s="92"/>
      <c r="B389" s="43" t="s">
        <v>471</v>
      </c>
      <c r="C389" s="42">
        <v>68</v>
      </c>
    </row>
    <row r="390" spans="1:3">
      <c r="A390" s="92"/>
      <c r="B390" s="43" t="s">
        <v>472</v>
      </c>
      <c r="C390" s="42">
        <v>68</v>
      </c>
    </row>
    <row r="391" spans="1:3">
      <c r="A391" s="92"/>
      <c r="B391" s="43" t="s">
        <v>473</v>
      </c>
      <c r="C391" s="42">
        <v>65</v>
      </c>
    </row>
    <row r="392" spans="1:3">
      <c r="A392" s="92"/>
      <c r="B392" s="43" t="s">
        <v>474</v>
      </c>
      <c r="C392" s="42">
        <v>65</v>
      </c>
    </row>
    <row r="393" spans="1:3">
      <c r="A393" s="93" t="s">
        <v>652</v>
      </c>
      <c r="B393" s="94" t="s">
        <v>475</v>
      </c>
      <c r="C393" s="42">
        <v>4524</v>
      </c>
    </row>
    <row r="394" spans="1:3">
      <c r="A394" s="48"/>
      <c r="B394" s="43" t="s">
        <v>476</v>
      </c>
      <c r="C394" s="42">
        <v>4524</v>
      </c>
    </row>
    <row r="395" spans="1:3">
      <c r="A395" s="92"/>
      <c r="B395" s="43" t="s">
        <v>477</v>
      </c>
      <c r="C395" s="42">
        <v>4524</v>
      </c>
    </row>
    <row r="396" spans="1:3">
      <c r="A396" s="93" t="s">
        <v>660</v>
      </c>
      <c r="B396" s="94" t="s">
        <v>478</v>
      </c>
      <c r="C396" s="42">
        <v>1555</v>
      </c>
    </row>
    <row r="397" spans="1:3">
      <c r="A397" s="92"/>
      <c r="B397" s="43" t="s">
        <v>479</v>
      </c>
      <c r="C397" s="42">
        <v>1555</v>
      </c>
    </row>
    <row r="398" spans="1:3">
      <c r="A398" s="92"/>
      <c r="B398" s="43" t="s">
        <v>150</v>
      </c>
      <c r="C398" s="42">
        <v>401</v>
      </c>
    </row>
    <row r="399" spans="1:3">
      <c r="A399" s="92"/>
      <c r="B399" s="43" t="s">
        <v>151</v>
      </c>
      <c r="C399" s="42">
        <v>124</v>
      </c>
    </row>
    <row r="400" spans="1:3">
      <c r="A400" s="92"/>
      <c r="B400" s="43" t="s">
        <v>480</v>
      </c>
      <c r="C400" s="42">
        <v>79</v>
      </c>
    </row>
    <row r="401" spans="1:3">
      <c r="A401" s="92"/>
      <c r="B401" s="43" t="s">
        <v>481</v>
      </c>
      <c r="C401" s="42">
        <v>171</v>
      </c>
    </row>
    <row r="402" spans="1:3">
      <c r="A402" s="92"/>
      <c r="B402" s="43" t="s">
        <v>482</v>
      </c>
      <c r="C402" s="42">
        <v>57</v>
      </c>
    </row>
    <row r="403" spans="1:3">
      <c r="A403" s="92"/>
      <c r="B403" s="43" t="s">
        <v>154</v>
      </c>
      <c r="C403" s="42">
        <v>723</v>
      </c>
    </row>
    <row r="404" spans="1:3">
      <c r="A404" s="93" t="s">
        <v>661</v>
      </c>
      <c r="B404" s="94" t="s">
        <v>483</v>
      </c>
      <c r="C404" s="42">
        <v>22776</v>
      </c>
    </row>
    <row r="405" spans="1:3">
      <c r="A405" s="95"/>
      <c r="B405" s="43" t="s">
        <v>484</v>
      </c>
      <c r="C405" s="42">
        <v>10784</v>
      </c>
    </row>
    <row r="406" spans="1:3">
      <c r="A406" s="92"/>
      <c r="B406" s="43" t="s">
        <v>485</v>
      </c>
      <c r="C406" s="42">
        <v>9184</v>
      </c>
    </row>
    <row r="407" spans="1:3">
      <c r="A407" s="92"/>
      <c r="B407" s="43" t="s">
        <v>486</v>
      </c>
      <c r="C407" s="42">
        <v>1600</v>
      </c>
    </row>
    <row r="408" spans="1:3">
      <c r="A408" s="92"/>
      <c r="B408" s="43" t="s">
        <v>487</v>
      </c>
      <c r="C408" s="42">
        <v>11992</v>
      </c>
    </row>
    <row r="409" spans="1:3">
      <c r="A409" s="92"/>
      <c r="B409" s="43" t="s">
        <v>488</v>
      </c>
      <c r="C409" s="42">
        <v>11908</v>
      </c>
    </row>
    <row r="410" spans="1:3">
      <c r="A410" s="92"/>
      <c r="B410" s="43" t="s">
        <v>489</v>
      </c>
      <c r="C410" s="42">
        <v>84</v>
      </c>
    </row>
    <row r="411" spans="1:3">
      <c r="A411" s="93" t="s">
        <v>653</v>
      </c>
      <c r="B411" s="94" t="s">
        <v>490</v>
      </c>
      <c r="C411" s="42">
        <v>12</v>
      </c>
    </row>
    <row r="412" spans="1:3">
      <c r="A412" s="92"/>
      <c r="B412" s="43" t="s">
        <v>491</v>
      </c>
      <c r="C412" s="42">
        <v>12</v>
      </c>
    </row>
    <row r="413" spans="1:3">
      <c r="A413" s="92"/>
      <c r="B413" s="43" t="s">
        <v>492</v>
      </c>
      <c r="C413" s="42">
        <v>12</v>
      </c>
    </row>
    <row r="414" spans="1:3">
      <c r="A414" s="93" t="s">
        <v>655</v>
      </c>
      <c r="B414" s="94" t="s">
        <v>493</v>
      </c>
      <c r="C414" s="42">
        <v>8125</v>
      </c>
    </row>
    <row r="415" spans="1:3">
      <c r="A415" s="93"/>
      <c r="B415" s="43" t="s">
        <v>494</v>
      </c>
      <c r="C415" s="42">
        <v>8125</v>
      </c>
    </row>
    <row r="416" spans="1:3">
      <c r="A416" s="92"/>
      <c r="B416" s="43" t="s">
        <v>9</v>
      </c>
      <c r="C416" s="42">
        <v>8125</v>
      </c>
    </row>
    <row r="417" spans="1:4">
      <c r="A417" s="341" t="s">
        <v>147</v>
      </c>
      <c r="B417" s="341"/>
      <c r="C417" s="91">
        <v>586386</v>
      </c>
      <c r="D417" s="45"/>
    </row>
  </sheetData>
  <mergeCells count="3">
    <mergeCell ref="B2:C2"/>
    <mergeCell ref="A417:B417"/>
    <mergeCell ref="A1:C1"/>
  </mergeCells>
  <phoneticPr fontId="1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sqref="A1:C1"/>
    </sheetView>
  </sheetViews>
  <sheetFormatPr defaultColWidth="19.375" defaultRowHeight="14.25"/>
  <cols>
    <col min="1" max="1" width="27.125" style="37" customWidth="1"/>
    <col min="2" max="2" width="23.375" style="37" customWidth="1"/>
    <col min="3" max="3" width="23.125" style="37" customWidth="1"/>
    <col min="4" max="16384" width="19.375" style="37"/>
  </cols>
  <sheetData>
    <row r="1" spans="1:3" ht="27">
      <c r="A1" s="342" t="s">
        <v>782</v>
      </c>
      <c r="B1" s="342"/>
      <c r="C1" s="342"/>
    </row>
    <row r="2" spans="1:3">
      <c r="A2" s="38" t="s">
        <v>85</v>
      </c>
      <c r="B2" s="39"/>
      <c r="C2" s="39"/>
    </row>
    <row r="3" spans="1:3">
      <c r="A3" s="38"/>
      <c r="B3" s="39"/>
      <c r="C3" s="39" t="s">
        <v>577</v>
      </c>
    </row>
    <row r="4" spans="1:3" ht="34.5" customHeight="1">
      <c r="A4" s="3" t="s">
        <v>590</v>
      </c>
      <c r="B4" s="3" t="s">
        <v>3</v>
      </c>
      <c r="C4" s="34" t="s">
        <v>591</v>
      </c>
    </row>
    <row r="5" spans="1:3" ht="34.5" customHeight="1">
      <c r="A5" s="4" t="s">
        <v>597</v>
      </c>
      <c r="B5" s="4" t="s">
        <v>593</v>
      </c>
      <c r="C5" s="35">
        <v>7553</v>
      </c>
    </row>
    <row r="6" spans="1:3" ht="34.5" customHeight="1">
      <c r="A6" s="4" t="s">
        <v>598</v>
      </c>
      <c r="B6" s="4" t="s">
        <v>593</v>
      </c>
      <c r="C6" s="35">
        <v>5573</v>
      </c>
    </row>
    <row r="7" spans="1:3" ht="34.5" customHeight="1">
      <c r="A7" s="4" t="s">
        <v>599</v>
      </c>
      <c r="B7" s="4" t="s">
        <v>593</v>
      </c>
      <c r="C7" s="35">
        <v>12043</v>
      </c>
    </row>
    <row r="8" spans="1:3" ht="34.5" customHeight="1">
      <c r="A8" s="4" t="s">
        <v>600</v>
      </c>
      <c r="B8" s="4" t="s">
        <v>593</v>
      </c>
      <c r="C8" s="35">
        <v>11517</v>
      </c>
    </row>
    <row r="9" spans="1:3" ht="34.5" customHeight="1">
      <c r="A9" s="4" t="s">
        <v>601</v>
      </c>
      <c r="B9" s="4" t="s">
        <v>593</v>
      </c>
      <c r="C9" s="35">
        <v>11948</v>
      </c>
    </row>
    <row r="10" spans="1:3" s="89" customFormat="1" ht="34.5" customHeight="1">
      <c r="A10" s="4" t="s">
        <v>602</v>
      </c>
      <c r="B10" s="4" t="s">
        <v>592</v>
      </c>
      <c r="C10" s="35">
        <v>18313</v>
      </c>
    </row>
    <row r="11" spans="1:3" ht="34.5" customHeight="1">
      <c r="A11" s="4" t="s">
        <v>603</v>
      </c>
      <c r="B11" s="4" t="s">
        <v>592</v>
      </c>
      <c r="C11" s="35">
        <v>25303</v>
      </c>
    </row>
    <row r="12" spans="1:3" ht="34.5" customHeight="1">
      <c r="A12" s="4" t="s">
        <v>604</v>
      </c>
      <c r="B12" s="4" t="s">
        <v>592</v>
      </c>
      <c r="C12" s="35">
        <v>23297</v>
      </c>
    </row>
    <row r="13" spans="1:3" ht="34.5" customHeight="1">
      <c r="A13" s="4" t="s">
        <v>605</v>
      </c>
      <c r="B13" s="4" t="s">
        <v>592</v>
      </c>
      <c r="C13" s="35">
        <v>29377</v>
      </c>
    </row>
    <row r="14" spans="1:3" ht="34.5" customHeight="1">
      <c r="A14" s="343" t="s">
        <v>86</v>
      </c>
      <c r="B14" s="344"/>
      <c r="C14" s="36">
        <f>SUM(C5:C13)</f>
        <v>144924</v>
      </c>
    </row>
    <row r="23" spans="1:1">
      <c r="A23" s="37" t="s">
        <v>780</v>
      </c>
    </row>
  </sheetData>
  <mergeCells count="2">
    <mergeCell ref="A1:C1"/>
    <mergeCell ref="A14:B14"/>
  </mergeCells>
  <phoneticPr fontId="1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sqref="A1:D1"/>
    </sheetView>
  </sheetViews>
  <sheetFormatPr defaultRowHeight="13.5"/>
  <cols>
    <col min="1" max="1" width="28.125" customWidth="1"/>
    <col min="2" max="2" width="16" customWidth="1"/>
    <col min="3" max="3" width="26.5" customWidth="1"/>
    <col min="4" max="4" width="17" customWidth="1"/>
  </cols>
  <sheetData>
    <row r="1" spans="1:4" ht="40.5" customHeight="1">
      <c r="A1" s="345" t="s">
        <v>552</v>
      </c>
      <c r="B1" s="345"/>
      <c r="C1" s="345"/>
      <c r="D1" s="345"/>
    </row>
    <row r="2" spans="1:4">
      <c r="A2" s="1"/>
      <c r="B2" s="1"/>
      <c r="C2" s="1"/>
      <c r="D2" s="1"/>
    </row>
    <row r="3" spans="1:4">
      <c r="A3" s="1"/>
      <c r="B3" s="1"/>
      <c r="C3" s="19"/>
      <c r="D3" s="19" t="s">
        <v>550</v>
      </c>
    </row>
    <row r="4" spans="1:4" s="72" customFormat="1" ht="28.5" customHeight="1">
      <c r="A4" s="69" t="s">
        <v>89</v>
      </c>
      <c r="B4" s="70" t="s">
        <v>87</v>
      </c>
      <c r="C4" s="69" t="s">
        <v>551</v>
      </c>
      <c r="D4" s="70" t="s">
        <v>87</v>
      </c>
    </row>
    <row r="5" spans="1:4" s="72" customFormat="1" ht="28.5" customHeight="1">
      <c r="A5" s="71" t="s">
        <v>553</v>
      </c>
      <c r="B5" s="18">
        <v>168735</v>
      </c>
      <c r="C5" s="71" t="s">
        <v>560</v>
      </c>
      <c r="D5" s="18">
        <v>20972</v>
      </c>
    </row>
    <row r="6" spans="1:4" s="72" customFormat="1" ht="28.5" customHeight="1">
      <c r="A6" s="71" t="s">
        <v>554</v>
      </c>
      <c r="B6" s="18">
        <v>6043</v>
      </c>
      <c r="C6" s="71" t="s">
        <v>561</v>
      </c>
      <c r="D6" s="18">
        <v>504325</v>
      </c>
    </row>
    <row r="7" spans="1:4" s="72" customFormat="1" ht="28.5" customHeight="1">
      <c r="A7" s="71" t="s">
        <v>555</v>
      </c>
      <c r="B7" s="18">
        <v>52</v>
      </c>
      <c r="C7" s="71" t="s">
        <v>562</v>
      </c>
      <c r="D7" s="18"/>
    </row>
    <row r="8" spans="1:4" s="72" customFormat="1" ht="28.5" customHeight="1">
      <c r="A8" s="71" t="s">
        <v>556</v>
      </c>
      <c r="B8" s="18">
        <v>648</v>
      </c>
      <c r="C8" s="71" t="s">
        <v>563</v>
      </c>
      <c r="D8" s="18"/>
    </row>
    <row r="9" spans="1:4" s="72" customFormat="1" ht="28.5" customHeight="1">
      <c r="A9" s="71" t="s">
        <v>557</v>
      </c>
      <c r="B9" s="18">
        <v>6350</v>
      </c>
      <c r="C9" s="71" t="s">
        <v>564</v>
      </c>
      <c r="D9" s="18"/>
    </row>
    <row r="10" spans="1:4" s="72" customFormat="1" ht="28.5" customHeight="1">
      <c r="A10" s="71" t="s">
        <v>558</v>
      </c>
      <c r="B10" s="18"/>
      <c r="C10" s="71" t="s">
        <v>565</v>
      </c>
      <c r="D10" s="18"/>
    </row>
    <row r="11" spans="1:4" s="72" customFormat="1" ht="28.5" customHeight="1">
      <c r="A11" s="71" t="s">
        <v>559</v>
      </c>
      <c r="B11" s="18">
        <v>423035</v>
      </c>
      <c r="C11" s="71" t="s">
        <v>566</v>
      </c>
      <c r="D11" s="18"/>
    </row>
    <row r="12" spans="1:4" s="72" customFormat="1" ht="28.5" customHeight="1">
      <c r="A12" s="71"/>
      <c r="B12" s="18"/>
      <c r="C12" s="71" t="s">
        <v>567</v>
      </c>
      <c r="D12" s="18"/>
    </row>
    <row r="13" spans="1:4" s="72" customFormat="1" ht="28.5" customHeight="1">
      <c r="A13" s="71"/>
      <c r="B13" s="18"/>
      <c r="C13" s="71" t="s">
        <v>568</v>
      </c>
      <c r="D13" s="18"/>
    </row>
    <row r="14" spans="1:4" s="72" customFormat="1" ht="28.5" customHeight="1">
      <c r="A14" s="71"/>
      <c r="B14" s="18"/>
      <c r="C14" s="71" t="s">
        <v>569</v>
      </c>
      <c r="D14" s="18"/>
    </row>
    <row r="15" spans="1:4" s="72" customFormat="1" ht="28.5" customHeight="1">
      <c r="A15" s="71"/>
      <c r="B15" s="18"/>
      <c r="C15" s="71" t="s">
        <v>570</v>
      </c>
      <c r="D15" s="18"/>
    </row>
    <row r="16" spans="1:4" s="72" customFormat="1" ht="28.5" customHeight="1">
      <c r="A16" s="71"/>
      <c r="B16" s="18"/>
      <c r="C16" s="71" t="s">
        <v>571</v>
      </c>
      <c r="D16" s="18"/>
    </row>
    <row r="17" spans="1:4" s="72" customFormat="1" ht="28.5" customHeight="1">
      <c r="A17" s="71"/>
      <c r="B17" s="18"/>
      <c r="C17" s="71" t="s">
        <v>572</v>
      </c>
      <c r="D17" s="18">
        <v>1728</v>
      </c>
    </row>
    <row r="18" spans="1:4" s="72" customFormat="1" ht="28.5" customHeight="1">
      <c r="A18" s="71"/>
      <c r="B18" s="18"/>
      <c r="C18" s="71" t="s">
        <v>573</v>
      </c>
      <c r="D18" s="18">
        <v>3852</v>
      </c>
    </row>
    <row r="19" spans="1:4" s="72" customFormat="1" ht="28.5" customHeight="1">
      <c r="A19" s="71"/>
      <c r="B19" s="18"/>
      <c r="C19" s="71" t="s">
        <v>574</v>
      </c>
      <c r="D19" s="18">
        <v>3000</v>
      </c>
    </row>
    <row r="20" spans="1:4" s="72" customFormat="1" ht="28.5" customHeight="1">
      <c r="A20" s="71"/>
      <c r="B20" s="18"/>
      <c r="C20" s="71" t="s">
        <v>576</v>
      </c>
      <c r="D20" s="18">
        <v>70986</v>
      </c>
    </row>
    <row r="21" spans="1:4" s="72" customFormat="1" ht="28.5" customHeight="1">
      <c r="A21" s="71" t="s">
        <v>102</v>
      </c>
      <c r="B21" s="18">
        <f>SUM(B5:B20)</f>
        <v>604863</v>
      </c>
      <c r="C21" s="18"/>
      <c r="D21" s="18">
        <f>SUM(D5:D20)</f>
        <v>604863</v>
      </c>
    </row>
    <row r="23" spans="1:4">
      <c r="A23" t="s">
        <v>780</v>
      </c>
    </row>
  </sheetData>
  <mergeCells count="1">
    <mergeCell ref="A1:D1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sqref="A1:D1"/>
    </sheetView>
  </sheetViews>
  <sheetFormatPr defaultRowHeight="13.5"/>
  <cols>
    <col min="1" max="1" width="30.625" customWidth="1"/>
    <col min="2" max="2" width="12.875" customWidth="1"/>
    <col min="3" max="3" width="28.875" customWidth="1"/>
    <col min="4" max="4" width="13.5" customWidth="1"/>
  </cols>
  <sheetData>
    <row r="1" spans="1:4" ht="40.5" customHeight="1">
      <c r="A1" s="345" t="s">
        <v>578</v>
      </c>
      <c r="B1" s="345"/>
      <c r="C1" s="345"/>
      <c r="D1" s="345"/>
    </row>
    <row r="2" spans="1:4">
      <c r="A2" s="1"/>
      <c r="B2" s="1"/>
      <c r="C2" s="1"/>
      <c r="D2" s="1"/>
    </row>
    <row r="3" spans="1:4">
      <c r="A3" s="1"/>
      <c r="B3" s="1"/>
      <c r="C3" s="19"/>
      <c r="D3" s="19" t="s">
        <v>550</v>
      </c>
    </row>
    <row r="4" spans="1:4" s="72" customFormat="1" ht="28.5" customHeight="1">
      <c r="A4" s="69" t="s">
        <v>89</v>
      </c>
      <c r="B4" s="70" t="s">
        <v>87</v>
      </c>
      <c r="C4" s="69" t="s">
        <v>551</v>
      </c>
      <c r="D4" s="70" t="s">
        <v>87</v>
      </c>
    </row>
    <row r="5" spans="1:4" s="72" customFormat="1" ht="28.5" customHeight="1">
      <c r="A5" s="71" t="s">
        <v>553</v>
      </c>
      <c r="B5" s="18">
        <v>98035</v>
      </c>
      <c r="C5" s="71" t="s">
        <v>560</v>
      </c>
      <c r="D5" s="18">
        <v>20972</v>
      </c>
    </row>
    <row r="6" spans="1:4" s="72" customFormat="1" ht="28.5" customHeight="1">
      <c r="A6" s="71" t="s">
        <v>554</v>
      </c>
      <c r="B6" s="18">
        <v>6043</v>
      </c>
      <c r="C6" s="71" t="s">
        <v>561</v>
      </c>
      <c r="D6" s="18">
        <v>432890</v>
      </c>
    </row>
    <row r="7" spans="1:4" s="72" customFormat="1" ht="28.5" customHeight="1">
      <c r="A7" s="71" t="s">
        <v>555</v>
      </c>
      <c r="B7" s="18">
        <v>52</v>
      </c>
      <c r="C7" s="71" t="s">
        <v>562</v>
      </c>
      <c r="D7" s="18"/>
    </row>
    <row r="8" spans="1:4" s="72" customFormat="1" ht="28.5" customHeight="1">
      <c r="A8" s="71" t="s">
        <v>556</v>
      </c>
      <c r="B8" s="18">
        <v>648</v>
      </c>
      <c r="C8" s="71" t="s">
        <v>563</v>
      </c>
      <c r="D8" s="18"/>
    </row>
    <row r="9" spans="1:4" s="72" customFormat="1" ht="28.5" customHeight="1">
      <c r="A9" s="71" t="s">
        <v>557</v>
      </c>
      <c r="B9" s="18">
        <v>5615</v>
      </c>
      <c r="C9" s="71" t="s">
        <v>564</v>
      </c>
      <c r="D9" s="18"/>
    </row>
    <row r="10" spans="1:4" s="72" customFormat="1" ht="28.5" customHeight="1">
      <c r="A10" s="71" t="s">
        <v>558</v>
      </c>
      <c r="B10" s="18"/>
      <c r="C10" s="71" t="s">
        <v>565</v>
      </c>
      <c r="D10" s="18"/>
    </row>
    <row r="11" spans="1:4" s="72" customFormat="1" ht="28.5" customHeight="1">
      <c r="A11" s="71" t="s">
        <v>559</v>
      </c>
      <c r="B11" s="18">
        <v>423035</v>
      </c>
      <c r="C11" s="71" t="s">
        <v>566</v>
      </c>
      <c r="D11" s="18"/>
    </row>
    <row r="12" spans="1:4" s="72" customFormat="1" ht="28.5" customHeight="1">
      <c r="A12" s="71"/>
      <c r="B12" s="18"/>
      <c r="C12" s="71" t="s">
        <v>567</v>
      </c>
      <c r="D12" s="18"/>
    </row>
    <row r="13" spans="1:4" s="72" customFormat="1" ht="28.5" customHeight="1">
      <c r="A13" s="71"/>
      <c r="B13" s="18"/>
      <c r="C13" s="71" t="s">
        <v>568</v>
      </c>
      <c r="D13" s="18"/>
    </row>
    <row r="14" spans="1:4" s="72" customFormat="1" ht="28.5" customHeight="1">
      <c r="A14" s="71"/>
      <c r="B14" s="18"/>
      <c r="C14" s="71" t="s">
        <v>569</v>
      </c>
      <c r="D14" s="18"/>
    </row>
    <row r="15" spans="1:4" s="72" customFormat="1" ht="28.5" customHeight="1">
      <c r="A15" s="71"/>
      <c r="B15" s="18"/>
      <c r="C15" s="71" t="s">
        <v>570</v>
      </c>
      <c r="D15" s="18"/>
    </row>
    <row r="16" spans="1:4" s="72" customFormat="1" ht="28.5" customHeight="1">
      <c r="A16" s="71"/>
      <c r="B16" s="18"/>
      <c r="C16" s="71" t="s">
        <v>571</v>
      </c>
      <c r="D16" s="18"/>
    </row>
    <row r="17" spans="1:4" s="72" customFormat="1" ht="28.5" customHeight="1">
      <c r="A17" s="71"/>
      <c r="B17" s="18"/>
      <c r="C17" s="71" t="s">
        <v>572</v>
      </c>
      <c r="D17" s="18">
        <v>1728</v>
      </c>
    </row>
    <row r="18" spans="1:4" s="72" customFormat="1" ht="28.5" customHeight="1">
      <c r="A18" s="71"/>
      <c r="B18" s="18"/>
      <c r="C18" s="71" t="s">
        <v>573</v>
      </c>
      <c r="D18" s="18">
        <v>3852</v>
      </c>
    </row>
    <row r="19" spans="1:4" s="72" customFormat="1" ht="28.5" customHeight="1">
      <c r="A19" s="71"/>
      <c r="B19" s="18"/>
      <c r="C19" s="71" t="s">
        <v>574</v>
      </c>
      <c r="D19" s="18">
        <v>3000</v>
      </c>
    </row>
    <row r="20" spans="1:4" s="72" customFormat="1" ht="28.5" customHeight="1">
      <c r="A20" s="71"/>
      <c r="B20" s="18"/>
      <c r="C20" s="71" t="s">
        <v>576</v>
      </c>
      <c r="D20" s="18">
        <v>70986</v>
      </c>
    </row>
    <row r="21" spans="1:4" s="72" customFormat="1" ht="28.5" customHeight="1">
      <c r="A21" s="71" t="s">
        <v>102</v>
      </c>
      <c r="B21" s="18">
        <f>SUM(B5:B20)</f>
        <v>533428</v>
      </c>
      <c r="C21" s="18"/>
      <c r="D21" s="18">
        <f>SUM(D5:D20)</f>
        <v>533428</v>
      </c>
    </row>
    <row r="23" spans="1:4">
      <c r="A23" t="s">
        <v>780</v>
      </c>
    </row>
  </sheetData>
  <mergeCells count="1">
    <mergeCell ref="A1:D1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52"/>
  <sheetViews>
    <sheetView workbookViewId="0">
      <selection activeCell="C7" sqref="C7:D10"/>
    </sheetView>
  </sheetViews>
  <sheetFormatPr defaultRowHeight="18.95" customHeight="1"/>
  <cols>
    <col min="1" max="1" width="58.875" style="1" customWidth="1"/>
    <col min="2" max="4" width="15.25" style="1" customWidth="1"/>
    <col min="5" max="16384" width="9" style="1"/>
  </cols>
  <sheetData>
    <row r="1" spans="1:4" ht="32.25" customHeight="1">
      <c r="A1" s="335" t="s">
        <v>143</v>
      </c>
      <c r="B1" s="335"/>
      <c r="C1" s="335"/>
      <c r="D1" s="335"/>
    </row>
    <row r="2" spans="1:4" ht="11.25" customHeight="1">
      <c r="A2" s="10"/>
      <c r="B2" s="10"/>
      <c r="C2" s="10"/>
      <c r="D2" s="10"/>
    </row>
    <row r="3" spans="1:4" ht="18.95" customHeight="1">
      <c r="A3" s="336" t="s">
        <v>0</v>
      </c>
      <c r="B3" s="336"/>
      <c r="C3" s="336"/>
      <c r="D3" s="336"/>
    </row>
    <row r="4" spans="1:4" ht="18" customHeight="1">
      <c r="A4" s="2" t="s">
        <v>89</v>
      </c>
      <c r="B4" s="2" t="s">
        <v>144</v>
      </c>
      <c r="C4" s="2" t="s">
        <v>145</v>
      </c>
      <c r="D4" s="2" t="s">
        <v>146</v>
      </c>
    </row>
    <row r="5" spans="1:4" ht="18" customHeight="1">
      <c r="A5" s="6" t="s">
        <v>103</v>
      </c>
      <c r="B5" s="6">
        <f t="shared" ref="B5" si="0">SUM(B6:B12)</f>
        <v>708210</v>
      </c>
      <c r="C5" s="6">
        <f>SUM(C6:C12)</f>
        <v>758000</v>
      </c>
      <c r="D5" s="9">
        <f>C5/B5-1</f>
        <v>7.0304005873963904E-2</v>
      </c>
    </row>
    <row r="6" spans="1:4" ht="18" customHeight="1">
      <c r="A6" s="4" t="s">
        <v>105</v>
      </c>
      <c r="B6" s="4">
        <v>7561</v>
      </c>
      <c r="C6" s="4">
        <v>8100</v>
      </c>
      <c r="D6" s="8">
        <f t="shared" ref="D6:D52" si="1">C6/B6-1</f>
        <v>7.1286866816558714E-2</v>
      </c>
    </row>
    <row r="7" spans="1:4" ht="18" customHeight="1">
      <c r="A7" s="4" t="s">
        <v>106</v>
      </c>
      <c r="B7" s="4">
        <v>241701</v>
      </c>
      <c r="C7" s="4">
        <f>254050+10000</f>
        <v>264050</v>
      </c>
      <c r="D7" s="8">
        <f t="shared" si="1"/>
        <v>9.2465484213966942E-2</v>
      </c>
    </row>
    <row r="8" spans="1:4" ht="18" customHeight="1">
      <c r="A8" s="4" t="s">
        <v>107</v>
      </c>
      <c r="B8" s="4">
        <v>182267</v>
      </c>
      <c r="C8" s="4">
        <v>196410</v>
      </c>
      <c r="D8" s="8">
        <f t="shared" si="1"/>
        <v>7.7594956849018182E-2</v>
      </c>
    </row>
    <row r="9" spans="1:4" ht="18" customHeight="1">
      <c r="A9" s="4" t="s">
        <v>108</v>
      </c>
      <c r="B9" s="4">
        <v>112019</v>
      </c>
      <c r="C9" s="4">
        <v>116840</v>
      </c>
      <c r="D9" s="8">
        <f t="shared" si="1"/>
        <v>4.3037341879502478E-2</v>
      </c>
    </row>
    <row r="10" spans="1:4" ht="18" customHeight="1">
      <c r="A10" s="4" t="s">
        <v>109</v>
      </c>
      <c r="B10" s="4">
        <v>140253</v>
      </c>
      <c r="C10" s="4">
        <f>156100+9200</f>
        <v>165300</v>
      </c>
      <c r="D10" s="8">
        <f t="shared" si="1"/>
        <v>0.1785844153066245</v>
      </c>
    </row>
    <row r="11" spans="1:4" ht="18" customHeight="1">
      <c r="A11" s="4" t="s">
        <v>110</v>
      </c>
      <c r="B11" s="4">
        <v>6730</v>
      </c>
      <c r="C11" s="4">
        <f>7300</f>
        <v>7300</v>
      </c>
      <c r="D11" s="8">
        <f t="shared" si="1"/>
        <v>8.4695393759286697E-2</v>
      </c>
    </row>
    <row r="12" spans="1:4" ht="18" customHeight="1">
      <c r="A12" s="4" t="s">
        <v>111</v>
      </c>
      <c r="B12" s="4">
        <v>17679</v>
      </c>
      <c r="C12" s="4">
        <f>19200-19200</f>
        <v>0</v>
      </c>
      <c r="D12" s="8">
        <f t="shared" si="1"/>
        <v>-1</v>
      </c>
    </row>
    <row r="13" spans="1:4" ht="18" customHeight="1">
      <c r="A13" s="6" t="s">
        <v>104</v>
      </c>
      <c r="B13" s="6">
        <f>SUM(B14,B15,B17,B18,B20,B21,B22,B23,B25,B26,B27,B28,B29,B30,B31,B32)</f>
        <v>930238</v>
      </c>
      <c r="C13" s="6">
        <f>SUM(C14,C15,C17,C18,C20,C21,C22,C23,C25,C26,C27,C28,C29,C30,C31,C32)</f>
        <v>995000</v>
      </c>
      <c r="D13" s="9">
        <f t="shared" si="1"/>
        <v>6.9618742730354954E-2</v>
      </c>
    </row>
    <row r="14" spans="1:4" ht="18" customHeight="1">
      <c r="A14" s="4" t="s">
        <v>112</v>
      </c>
      <c r="B14" s="4">
        <v>241701</v>
      </c>
      <c r="C14" s="4">
        <f>254050+10000</f>
        <v>264050</v>
      </c>
      <c r="D14" s="8">
        <f t="shared" si="1"/>
        <v>9.2465484213966942E-2</v>
      </c>
    </row>
    <row r="15" spans="1:4" ht="18" customHeight="1">
      <c r="A15" s="4" t="s">
        <v>113</v>
      </c>
      <c r="B15" s="4">
        <v>140253</v>
      </c>
      <c r="C15" s="4">
        <f>156100+9200</f>
        <v>165300</v>
      </c>
      <c r="D15" s="8">
        <f t="shared" si="1"/>
        <v>0.1785844153066245</v>
      </c>
    </row>
    <row r="16" spans="1:4" ht="18" customHeight="1">
      <c r="A16" s="4" t="s">
        <v>94</v>
      </c>
      <c r="B16" s="4">
        <v>43662</v>
      </c>
      <c r="C16" s="4">
        <v>44000</v>
      </c>
      <c r="D16" s="8">
        <f t="shared" si="1"/>
        <v>7.7412853282030625E-3</v>
      </c>
    </row>
    <row r="17" spans="1:4" ht="18" customHeight="1">
      <c r="A17" s="4" t="s">
        <v>114</v>
      </c>
      <c r="B17" s="4">
        <v>6730</v>
      </c>
      <c r="C17" s="4">
        <v>7300</v>
      </c>
      <c r="D17" s="8">
        <f t="shared" si="1"/>
        <v>8.4695393759286697E-2</v>
      </c>
    </row>
    <row r="18" spans="1:4" ht="18" customHeight="1">
      <c r="A18" s="4" t="s">
        <v>115</v>
      </c>
      <c r="B18" s="4">
        <v>17680</v>
      </c>
      <c r="C18" s="4">
        <f>19200-19200</f>
        <v>0</v>
      </c>
      <c r="D18" s="8">
        <f t="shared" si="1"/>
        <v>-1</v>
      </c>
    </row>
    <row r="19" spans="1:4" ht="18" customHeight="1">
      <c r="A19" s="4" t="s">
        <v>95</v>
      </c>
      <c r="B19" s="4">
        <v>17749</v>
      </c>
      <c r="C19" s="4">
        <v>18000</v>
      </c>
      <c r="D19" s="8">
        <f t="shared" si="1"/>
        <v>1.4141641782635661E-2</v>
      </c>
    </row>
    <row r="20" spans="1:4" ht="18" customHeight="1">
      <c r="A20" s="4" t="s">
        <v>116</v>
      </c>
      <c r="B20" s="4">
        <v>119845</v>
      </c>
      <c r="C20" s="4">
        <v>130520</v>
      </c>
      <c r="D20" s="8">
        <f t="shared" si="1"/>
        <v>8.9073386457507508E-2</v>
      </c>
    </row>
    <row r="21" spans="1:4" ht="18" customHeight="1">
      <c r="A21" s="4" t="s">
        <v>117</v>
      </c>
      <c r="B21" s="4">
        <v>74679</v>
      </c>
      <c r="C21" s="4">
        <v>77160</v>
      </c>
      <c r="D21" s="8">
        <f t="shared" si="1"/>
        <v>3.3222190977383104E-2</v>
      </c>
    </row>
    <row r="22" spans="1:4" ht="18" customHeight="1">
      <c r="A22" s="4" t="s">
        <v>118</v>
      </c>
      <c r="B22" s="4">
        <v>927</v>
      </c>
      <c r="C22" s="4">
        <v>920</v>
      </c>
      <c r="D22" s="8">
        <f t="shared" si="1"/>
        <v>-7.5512405609492461E-3</v>
      </c>
    </row>
    <row r="23" spans="1:4" ht="18" customHeight="1">
      <c r="A23" s="4" t="s">
        <v>780</v>
      </c>
      <c r="B23" s="4">
        <v>54889</v>
      </c>
      <c r="C23" s="4">
        <v>58800</v>
      </c>
      <c r="D23" s="8">
        <f t="shared" si="1"/>
        <v>7.125289220062303E-2</v>
      </c>
    </row>
    <row r="24" spans="1:4" ht="18" customHeight="1">
      <c r="A24" s="4" t="s">
        <v>96</v>
      </c>
      <c r="B24" s="4">
        <v>-4</v>
      </c>
      <c r="C24" s="4"/>
      <c r="D24" s="8"/>
    </row>
    <row r="25" spans="1:4" ht="18" customHeight="1">
      <c r="A25" s="4" t="s">
        <v>120</v>
      </c>
      <c r="B25" s="4">
        <v>28683</v>
      </c>
      <c r="C25" s="4">
        <v>30400</v>
      </c>
      <c r="D25" s="8">
        <f t="shared" si="1"/>
        <v>5.986124185057351E-2</v>
      </c>
    </row>
    <row r="26" spans="1:4" ht="18" customHeight="1">
      <c r="A26" s="4" t="s">
        <v>121</v>
      </c>
      <c r="B26" s="4">
        <v>13663</v>
      </c>
      <c r="C26" s="4">
        <v>14800</v>
      </c>
      <c r="D26" s="8">
        <f t="shared" si="1"/>
        <v>8.3217448583766451E-2</v>
      </c>
    </row>
    <row r="27" spans="1:4" ht="18" customHeight="1">
      <c r="A27" s="4" t="s">
        <v>122</v>
      </c>
      <c r="B27" s="4">
        <v>8760</v>
      </c>
      <c r="C27" s="4">
        <v>9600</v>
      </c>
      <c r="D27" s="8">
        <f t="shared" si="1"/>
        <v>9.5890410958904049E-2</v>
      </c>
    </row>
    <row r="28" spans="1:4" ht="18" customHeight="1">
      <c r="A28" s="4" t="s">
        <v>123</v>
      </c>
      <c r="B28" s="4">
        <v>60103</v>
      </c>
      <c r="C28" s="4">
        <v>64000</v>
      </c>
      <c r="D28" s="8">
        <f t="shared" si="1"/>
        <v>6.4838693576027895E-2</v>
      </c>
    </row>
    <row r="29" spans="1:4" ht="18" customHeight="1">
      <c r="A29" s="4" t="s">
        <v>124</v>
      </c>
      <c r="B29" s="4">
        <v>11854</v>
      </c>
      <c r="C29" s="4">
        <v>12900</v>
      </c>
      <c r="D29" s="8">
        <f t="shared" si="1"/>
        <v>8.8240256453517851E-2</v>
      </c>
    </row>
    <row r="30" spans="1:4" ht="18" customHeight="1">
      <c r="A30" s="4" t="s">
        <v>125</v>
      </c>
      <c r="B30" s="4">
        <v>82343</v>
      </c>
      <c r="C30" s="4">
        <v>88000</v>
      </c>
      <c r="D30" s="8">
        <f t="shared" si="1"/>
        <v>6.870043598120068E-2</v>
      </c>
    </row>
    <row r="31" spans="1:4" ht="18" customHeight="1">
      <c r="A31" s="4" t="s">
        <v>126</v>
      </c>
      <c r="B31" s="4">
        <v>1631</v>
      </c>
      <c r="C31" s="4">
        <v>1770</v>
      </c>
      <c r="D31" s="8">
        <f t="shared" si="1"/>
        <v>8.5223789086450008E-2</v>
      </c>
    </row>
    <row r="32" spans="1:4" ht="18" customHeight="1">
      <c r="A32" s="4" t="s">
        <v>127</v>
      </c>
      <c r="B32" s="4">
        <f>SUM(B33,B34,B35,B36,B37,B38,B39,B40,B41,B44,B45,B46,B50,B51)</f>
        <v>66497</v>
      </c>
      <c r="C32" s="4">
        <f>SUM(C33,C34,C35,C36,C37,C38,C39,C40,C41,C44,C45,C46,C50,C51)</f>
        <v>69480</v>
      </c>
      <c r="D32" s="8">
        <f t="shared" si="1"/>
        <v>4.485916657894351E-2</v>
      </c>
    </row>
    <row r="33" spans="1:4" ht="18" customHeight="1">
      <c r="A33" s="4" t="s">
        <v>128</v>
      </c>
      <c r="B33" s="4">
        <v>23091</v>
      </c>
      <c r="C33" s="4">
        <v>23780</v>
      </c>
      <c r="D33" s="8">
        <f t="shared" si="1"/>
        <v>2.9838465202892905E-2</v>
      </c>
    </row>
    <row r="34" spans="1:4" ht="18" customHeight="1">
      <c r="A34" s="4" t="s">
        <v>129</v>
      </c>
      <c r="B34" s="4">
        <v>15402</v>
      </c>
      <c r="C34" s="4">
        <v>16200</v>
      </c>
      <c r="D34" s="8">
        <f t="shared" si="1"/>
        <v>5.1811453058044465E-2</v>
      </c>
    </row>
    <row r="35" spans="1:4" ht="18" customHeight="1">
      <c r="A35" s="4" t="s">
        <v>130</v>
      </c>
      <c r="B35" s="4">
        <v>602</v>
      </c>
      <c r="C35" s="4">
        <v>600</v>
      </c>
      <c r="D35" s="8">
        <f t="shared" si="1"/>
        <v>-3.3222591362126463E-3</v>
      </c>
    </row>
    <row r="36" spans="1:4" ht="18" customHeight="1">
      <c r="A36" s="4" t="s">
        <v>131</v>
      </c>
      <c r="B36" s="4">
        <v>8334</v>
      </c>
      <c r="C36" s="4">
        <v>8000</v>
      </c>
      <c r="D36" s="8">
        <f t="shared" si="1"/>
        <v>-4.0076793856491433E-2</v>
      </c>
    </row>
    <row r="37" spans="1:4" ht="18" customHeight="1">
      <c r="A37" s="4" t="s">
        <v>132</v>
      </c>
      <c r="B37" s="4"/>
      <c r="C37" s="4">
        <v>5400</v>
      </c>
      <c r="D37" s="8"/>
    </row>
    <row r="38" spans="1:4" ht="18" customHeight="1">
      <c r="A38" s="4" t="s">
        <v>133</v>
      </c>
      <c r="B38" s="4"/>
      <c r="C38" s="4">
        <v>5400</v>
      </c>
      <c r="D38" s="8"/>
    </row>
    <row r="39" spans="1:4" ht="18" customHeight="1">
      <c r="A39" s="4" t="s">
        <v>134</v>
      </c>
      <c r="B39" s="4">
        <v>29</v>
      </c>
      <c r="C39" s="4"/>
      <c r="D39" s="8"/>
    </row>
    <row r="40" spans="1:4" ht="18" customHeight="1">
      <c r="A40" s="4" t="s">
        <v>135</v>
      </c>
      <c r="B40" s="4">
        <v>-684</v>
      </c>
      <c r="C40" s="4"/>
      <c r="D40" s="8"/>
    </row>
    <row r="41" spans="1:4" ht="18" customHeight="1">
      <c r="A41" s="4" t="s">
        <v>136</v>
      </c>
      <c r="B41" s="4">
        <v>4966</v>
      </c>
      <c r="C41" s="4">
        <v>5200</v>
      </c>
      <c r="D41" s="8">
        <f t="shared" si="1"/>
        <v>4.7120418848167533E-2</v>
      </c>
    </row>
    <row r="42" spans="1:4" ht="18" customHeight="1">
      <c r="A42" s="4" t="s">
        <v>97</v>
      </c>
      <c r="B42" s="4">
        <v>4</v>
      </c>
      <c r="C42" s="4"/>
      <c r="D42" s="8"/>
    </row>
    <row r="43" spans="1:4" ht="18" customHeight="1">
      <c r="A43" s="4" t="s">
        <v>98</v>
      </c>
      <c r="B43" s="4"/>
      <c r="C43" s="4"/>
      <c r="D43" s="8"/>
    </row>
    <row r="44" spans="1:4" ht="18" customHeight="1">
      <c r="A44" s="4" t="s">
        <v>137</v>
      </c>
      <c r="B44" s="4">
        <v>3879</v>
      </c>
      <c r="C44" s="4">
        <v>4000</v>
      </c>
      <c r="D44" s="8">
        <f t="shared" si="1"/>
        <v>3.119360659963899E-2</v>
      </c>
    </row>
    <row r="45" spans="1:4" ht="18" customHeight="1">
      <c r="A45" s="4" t="s">
        <v>138</v>
      </c>
      <c r="B45" s="4"/>
      <c r="C45" s="4"/>
      <c r="D45" s="8"/>
    </row>
    <row r="46" spans="1:4" ht="18" customHeight="1">
      <c r="A46" s="4" t="s">
        <v>139</v>
      </c>
      <c r="B46" s="4">
        <v>4673</v>
      </c>
      <c r="C46" s="4"/>
      <c r="D46" s="8"/>
    </row>
    <row r="47" spans="1:4" ht="18" customHeight="1">
      <c r="A47" s="4" t="s">
        <v>99</v>
      </c>
      <c r="B47" s="4"/>
      <c r="C47" s="4"/>
      <c r="D47" s="8"/>
    </row>
    <row r="48" spans="1:4" ht="18" customHeight="1">
      <c r="A48" s="4" t="s">
        <v>100</v>
      </c>
      <c r="B48" s="4">
        <v>976</v>
      </c>
      <c r="C48" s="4"/>
      <c r="D48" s="8"/>
    </row>
    <row r="49" spans="1:4" ht="18" customHeight="1">
      <c r="A49" s="4" t="s">
        <v>101</v>
      </c>
      <c r="B49" s="4">
        <v>19</v>
      </c>
      <c r="C49" s="4"/>
      <c r="D49" s="8"/>
    </row>
    <row r="50" spans="1:4" ht="18" customHeight="1">
      <c r="A50" s="4" t="s">
        <v>140</v>
      </c>
      <c r="B50" s="4">
        <v>844</v>
      </c>
      <c r="C50" s="4">
        <v>900</v>
      </c>
      <c r="D50" s="8">
        <f t="shared" si="1"/>
        <v>6.6350710900473953E-2</v>
      </c>
    </row>
    <row r="51" spans="1:4" ht="18" customHeight="1">
      <c r="A51" s="4" t="s">
        <v>141</v>
      </c>
      <c r="B51" s="4">
        <v>5361</v>
      </c>
      <c r="C51" s="4"/>
      <c r="D51" s="8"/>
    </row>
    <row r="52" spans="1:4" ht="18" customHeight="1">
      <c r="A52" s="11" t="s">
        <v>102</v>
      </c>
      <c r="B52" s="6">
        <f t="shared" ref="B52" si="2">SUM(B5,B13)</f>
        <v>1638448</v>
      </c>
      <c r="C52" s="6">
        <f>SUM(C5,C13)</f>
        <v>1753000</v>
      </c>
      <c r="D52" s="9">
        <f t="shared" si="1"/>
        <v>6.9914943898127913E-2</v>
      </c>
    </row>
  </sheetData>
  <mergeCells count="2">
    <mergeCell ref="A1:D1"/>
    <mergeCell ref="A3:D3"/>
  </mergeCells>
  <phoneticPr fontId="1" type="noConversion"/>
  <printOptions horizontalCentered="1"/>
  <pageMargins left="0.70866141732283472" right="0.70866141732283472" top="0.55118110236220474" bottom="0.35433070866141736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D52"/>
  <sheetViews>
    <sheetView topLeftCell="A37" workbookViewId="0">
      <selection activeCell="C15" sqref="C15"/>
    </sheetView>
  </sheetViews>
  <sheetFormatPr defaultRowHeight="18.95" customHeight="1"/>
  <cols>
    <col min="1" max="1" width="58.875" style="16" customWidth="1"/>
    <col min="2" max="4" width="15.25" style="16" customWidth="1"/>
    <col min="5" max="16384" width="9" style="16"/>
  </cols>
  <sheetData>
    <row r="1" spans="1:4" ht="32.25" customHeight="1">
      <c r="A1" s="335" t="s">
        <v>575</v>
      </c>
      <c r="B1" s="335"/>
      <c r="C1" s="335"/>
      <c r="D1" s="335"/>
    </row>
    <row r="2" spans="1:4" ht="11.25" customHeight="1">
      <c r="A2" s="17"/>
      <c r="B2" s="17"/>
      <c r="C2" s="17"/>
      <c r="D2" s="17"/>
    </row>
    <row r="3" spans="1:4" ht="18.95" customHeight="1">
      <c r="A3" s="346" t="s">
        <v>0</v>
      </c>
      <c r="B3" s="346"/>
      <c r="C3" s="346"/>
      <c r="D3" s="346"/>
    </row>
    <row r="4" spans="1:4" ht="18" customHeight="1">
      <c r="A4" s="2" t="s">
        <v>89</v>
      </c>
      <c r="B4" s="2" t="s">
        <v>144</v>
      </c>
      <c r="C4" s="2" t="s">
        <v>145</v>
      </c>
      <c r="D4" s="2" t="s">
        <v>146</v>
      </c>
    </row>
    <row r="5" spans="1:4" ht="18" customHeight="1">
      <c r="A5" s="6" t="s">
        <v>103</v>
      </c>
      <c r="B5" s="6">
        <f t="shared" ref="B5" si="0">SUM(B6:B12)</f>
        <v>436849</v>
      </c>
      <c r="C5" s="6">
        <f>SUM(C6:C12)</f>
        <v>467590</v>
      </c>
      <c r="D5" s="9">
        <f>C5/B5-1</f>
        <v>7.0369853198702481E-2</v>
      </c>
    </row>
    <row r="6" spans="1:4" ht="18" customHeight="1">
      <c r="A6" s="4" t="s">
        <v>105</v>
      </c>
      <c r="B6" s="14">
        <v>3051</v>
      </c>
      <c r="C6" s="4">
        <v>3260</v>
      </c>
      <c r="D6" s="8">
        <f>C6/B6-1</f>
        <v>6.8502130449033194E-2</v>
      </c>
    </row>
    <row r="7" spans="1:4" ht="18" customHeight="1">
      <c r="A7" s="4" t="s">
        <v>106</v>
      </c>
      <c r="B7" s="14">
        <v>123819</v>
      </c>
      <c r="C7" s="4">
        <f>132500+4000</f>
        <v>136500</v>
      </c>
      <c r="D7" s="8">
        <f t="shared" ref="D7:D12" si="1">C7/B7-1</f>
        <v>0.10241562280425454</v>
      </c>
    </row>
    <row r="8" spans="1:4" ht="18" customHeight="1">
      <c r="A8" s="4" t="s">
        <v>107</v>
      </c>
      <c r="B8" s="14">
        <v>113482</v>
      </c>
      <c r="C8" s="4">
        <v>121500</v>
      </c>
      <c r="D8" s="8">
        <f t="shared" si="1"/>
        <v>7.0654376905588512E-2</v>
      </c>
    </row>
    <row r="9" spans="1:4" ht="18" customHeight="1">
      <c r="A9" s="4" t="s">
        <v>108</v>
      </c>
      <c r="B9" s="14">
        <v>83044</v>
      </c>
      <c r="C9" s="4">
        <v>89100</v>
      </c>
      <c r="D9" s="8">
        <f t="shared" si="1"/>
        <v>7.2925196281489413E-2</v>
      </c>
    </row>
    <row r="10" spans="1:4" ht="18" customHeight="1">
      <c r="A10" s="4" t="s">
        <v>109</v>
      </c>
      <c r="B10" s="14">
        <v>102201</v>
      </c>
      <c r="C10" s="4">
        <f>109200+3970</f>
        <v>113170</v>
      </c>
      <c r="D10" s="8">
        <f t="shared" si="1"/>
        <v>0.10732771694993204</v>
      </c>
    </row>
    <row r="11" spans="1:4" ht="18" customHeight="1">
      <c r="A11" s="4" t="s">
        <v>110</v>
      </c>
      <c r="B11" s="14">
        <v>3801</v>
      </c>
      <c r="C11" s="4">
        <v>4060</v>
      </c>
      <c r="D11" s="8">
        <f t="shared" si="1"/>
        <v>6.8139963167587414E-2</v>
      </c>
    </row>
    <row r="12" spans="1:4" ht="18" customHeight="1">
      <c r="A12" s="4" t="s">
        <v>111</v>
      </c>
      <c r="B12" s="14">
        <v>7451</v>
      </c>
      <c r="C12" s="4">
        <f>7970-7970</f>
        <v>0</v>
      </c>
      <c r="D12" s="8">
        <f t="shared" si="1"/>
        <v>-1</v>
      </c>
    </row>
    <row r="13" spans="1:4" ht="18" customHeight="1">
      <c r="A13" s="6" t="s">
        <v>104</v>
      </c>
      <c r="B13" s="6">
        <f>SUM(B14,B15,B17,B18,B20,B21,B22,B23,B25,B26,B27,B28,B29,B30,B31,B32)</f>
        <v>611393</v>
      </c>
      <c r="C13" s="6">
        <f>SUM(C14,C15,C17,C18,C20,C21,C22,C23,C25,C26,C27,C28,C29,C30,C31,C32)</f>
        <v>654110</v>
      </c>
      <c r="D13" s="9">
        <f>C13/B13-1</f>
        <v>6.986831710536423E-2</v>
      </c>
    </row>
    <row r="14" spans="1:4" ht="18" customHeight="1">
      <c r="A14" s="4" t="s">
        <v>112</v>
      </c>
      <c r="B14" s="14">
        <v>123818</v>
      </c>
      <c r="C14" s="4">
        <f>132500+4000</f>
        <v>136500</v>
      </c>
      <c r="D14" s="8">
        <f>C14/B14-1</f>
        <v>0.10242452632089027</v>
      </c>
    </row>
    <row r="15" spans="1:4" ht="18" customHeight="1">
      <c r="A15" s="4" t="s">
        <v>113</v>
      </c>
      <c r="B15" s="14">
        <v>102200</v>
      </c>
      <c r="C15" s="4">
        <f>109200+3970</f>
        <v>113170</v>
      </c>
      <c r="D15" s="8">
        <f t="shared" ref="D15:D50" si="2">C15/B15-1</f>
        <v>0.10733855185909991</v>
      </c>
    </row>
    <row r="16" spans="1:4" ht="18" customHeight="1">
      <c r="A16" s="4" t="s">
        <v>94</v>
      </c>
      <c r="B16" s="14">
        <v>43662</v>
      </c>
      <c r="C16" s="4">
        <v>46718</v>
      </c>
      <c r="D16" s="8">
        <f t="shared" si="2"/>
        <v>6.9992212908249751E-2</v>
      </c>
    </row>
    <row r="17" spans="1:4" ht="18" customHeight="1">
      <c r="A17" s="4" t="s">
        <v>114</v>
      </c>
      <c r="B17" s="14">
        <v>3800</v>
      </c>
      <c r="C17" s="4">
        <v>4060</v>
      </c>
      <c r="D17" s="8">
        <f t="shared" si="2"/>
        <v>6.8421052631578938E-2</v>
      </c>
    </row>
    <row r="18" spans="1:4" ht="18" customHeight="1">
      <c r="A18" s="4" t="s">
        <v>115</v>
      </c>
      <c r="B18" s="14">
        <v>7450</v>
      </c>
      <c r="C18" s="4">
        <f>7970-7970</f>
        <v>0</v>
      </c>
      <c r="D18" s="8">
        <f t="shared" si="2"/>
        <v>-1</v>
      </c>
    </row>
    <row r="19" spans="1:4" ht="18" customHeight="1">
      <c r="A19" s="4" t="s">
        <v>95</v>
      </c>
      <c r="B19" s="14">
        <v>17749</v>
      </c>
      <c r="C19" s="4">
        <v>18000</v>
      </c>
      <c r="D19" s="8">
        <f t="shared" si="2"/>
        <v>1.4141641782635661E-2</v>
      </c>
    </row>
    <row r="20" spans="1:4" ht="18" customHeight="1">
      <c r="A20" s="4" t="s">
        <v>116</v>
      </c>
      <c r="B20" s="14">
        <v>73991</v>
      </c>
      <c r="C20" s="4">
        <v>79200</v>
      </c>
      <c r="D20" s="8">
        <f t="shared" si="2"/>
        <v>7.0400454109283528E-2</v>
      </c>
    </row>
    <row r="21" spans="1:4" ht="18" customHeight="1">
      <c r="A21" s="4" t="s">
        <v>117</v>
      </c>
      <c r="B21" s="14">
        <v>55362</v>
      </c>
      <c r="C21" s="4">
        <v>59400</v>
      </c>
      <c r="D21" s="8">
        <f t="shared" si="2"/>
        <v>7.2938116397528896E-2</v>
      </c>
    </row>
    <row r="22" spans="1:4" ht="18" customHeight="1">
      <c r="A22" s="4" t="s">
        <v>118</v>
      </c>
      <c r="B22" s="14">
        <v>927</v>
      </c>
      <c r="C22" s="4">
        <v>990</v>
      </c>
      <c r="D22" s="8">
        <f t="shared" si="2"/>
        <v>6.7961165048543659E-2</v>
      </c>
    </row>
    <row r="23" spans="1:4" ht="18" customHeight="1">
      <c r="A23" s="4" t="s">
        <v>780</v>
      </c>
      <c r="B23" s="14">
        <v>25689</v>
      </c>
      <c r="C23" s="4">
        <v>27460</v>
      </c>
      <c r="D23" s="8">
        <f t="shared" si="2"/>
        <v>6.8940013235236908E-2</v>
      </c>
    </row>
    <row r="24" spans="1:4" ht="18" customHeight="1">
      <c r="A24" s="4" t="s">
        <v>96</v>
      </c>
      <c r="B24" s="14">
        <v>-4</v>
      </c>
      <c r="C24" s="4"/>
      <c r="D24" s="8"/>
    </row>
    <row r="25" spans="1:4" ht="18" customHeight="1">
      <c r="A25" s="4" t="s">
        <v>120</v>
      </c>
      <c r="B25" s="14">
        <v>19365</v>
      </c>
      <c r="C25" s="4">
        <v>20720</v>
      </c>
      <c r="D25" s="8">
        <f t="shared" si="2"/>
        <v>6.9971598244255029E-2</v>
      </c>
    </row>
    <row r="26" spans="1:4" ht="18" customHeight="1">
      <c r="A26" s="4" t="s">
        <v>121</v>
      </c>
      <c r="B26" s="14">
        <v>8357</v>
      </c>
      <c r="C26" s="4">
        <v>8940</v>
      </c>
      <c r="D26" s="8">
        <f t="shared" si="2"/>
        <v>6.9761876271389189E-2</v>
      </c>
    </row>
    <row r="27" spans="1:4" ht="18" customHeight="1">
      <c r="A27" s="4" t="s">
        <v>122</v>
      </c>
      <c r="B27" s="14">
        <v>2697</v>
      </c>
      <c r="C27" s="4">
        <v>3000</v>
      </c>
      <c r="D27" s="8">
        <f t="shared" si="2"/>
        <v>0.11234705228031139</v>
      </c>
    </row>
    <row r="28" spans="1:4" ht="18" customHeight="1">
      <c r="A28" s="4" t="s">
        <v>123</v>
      </c>
      <c r="B28" s="14">
        <v>45799</v>
      </c>
      <c r="C28" s="4">
        <v>49000</v>
      </c>
      <c r="D28" s="8">
        <f t="shared" si="2"/>
        <v>6.9892355728291111E-2</v>
      </c>
    </row>
    <row r="29" spans="1:4" ht="18" customHeight="1">
      <c r="A29" s="4" t="s">
        <v>124</v>
      </c>
      <c r="B29" s="14">
        <v>11854</v>
      </c>
      <c r="C29" s="4">
        <v>12900</v>
      </c>
      <c r="D29" s="8">
        <f t="shared" si="2"/>
        <v>8.8240256453517851E-2</v>
      </c>
    </row>
    <row r="30" spans="1:4" ht="18" customHeight="1">
      <c r="A30" s="4" t="s">
        <v>125</v>
      </c>
      <c r="B30" s="14">
        <v>82343</v>
      </c>
      <c r="C30" s="4">
        <v>88000</v>
      </c>
      <c r="D30" s="8">
        <f t="shared" si="2"/>
        <v>6.870043598120068E-2</v>
      </c>
    </row>
    <row r="31" spans="1:4" ht="18" customHeight="1">
      <c r="A31" s="4" t="s">
        <v>126</v>
      </c>
      <c r="B31" s="14">
        <v>1631</v>
      </c>
      <c r="C31" s="4">
        <v>1720</v>
      </c>
      <c r="D31" s="8">
        <f t="shared" si="2"/>
        <v>5.456774984671986E-2</v>
      </c>
    </row>
    <row r="32" spans="1:4" ht="18" customHeight="1">
      <c r="A32" s="4" t="s">
        <v>127</v>
      </c>
      <c r="B32" s="18">
        <f>SUM(B33:B41,B44,B45,B46,B50:B51)</f>
        <v>46110</v>
      </c>
      <c r="C32" s="4">
        <f>SUM(C33,C34,C35,C36,C37,C38,C39,C40,C41,C44,C45,C46,C50,C51)</f>
        <v>49050</v>
      </c>
      <c r="D32" s="8">
        <f t="shared" si="2"/>
        <v>6.376057254391676E-2</v>
      </c>
    </row>
    <row r="33" spans="1:4" ht="18" customHeight="1">
      <c r="A33" s="4" t="s">
        <v>128</v>
      </c>
      <c r="B33" s="14">
        <v>10862</v>
      </c>
      <c r="C33" s="4">
        <v>11600</v>
      </c>
      <c r="D33" s="8">
        <f t="shared" si="2"/>
        <v>6.7943288528816037E-2</v>
      </c>
    </row>
    <row r="34" spans="1:4" ht="18" customHeight="1">
      <c r="A34" s="4" t="s">
        <v>129</v>
      </c>
      <c r="B34" s="14">
        <v>7244</v>
      </c>
      <c r="C34" s="4">
        <v>7750</v>
      </c>
      <c r="D34" s="8">
        <f t="shared" si="2"/>
        <v>6.985091109884034E-2</v>
      </c>
    </row>
    <row r="35" spans="1:4" ht="18" customHeight="1">
      <c r="A35" s="4" t="s">
        <v>130</v>
      </c>
      <c r="B35" s="14">
        <v>602</v>
      </c>
      <c r="C35" s="4">
        <v>600</v>
      </c>
      <c r="D35" s="8">
        <f t="shared" si="2"/>
        <v>-3.3222591362126463E-3</v>
      </c>
    </row>
    <row r="36" spans="1:4" ht="18" customHeight="1">
      <c r="A36" s="4" t="s">
        <v>131</v>
      </c>
      <c r="B36" s="14">
        <v>8334</v>
      </c>
      <c r="C36" s="4">
        <v>8200</v>
      </c>
      <c r="D36" s="8">
        <f t="shared" si="2"/>
        <v>-1.6078713702903813E-2</v>
      </c>
    </row>
    <row r="37" spans="1:4" ht="18" customHeight="1">
      <c r="A37" s="4" t="s">
        <v>132</v>
      </c>
      <c r="B37" s="14">
        <v>0</v>
      </c>
      <c r="C37" s="4">
        <v>5400</v>
      </c>
      <c r="D37" s="8"/>
    </row>
    <row r="38" spans="1:4" ht="18" customHeight="1">
      <c r="A38" s="4" t="s">
        <v>133</v>
      </c>
      <c r="B38" s="14">
        <v>0</v>
      </c>
      <c r="C38" s="4">
        <v>5400</v>
      </c>
      <c r="D38" s="8"/>
    </row>
    <row r="39" spans="1:4" ht="18" customHeight="1">
      <c r="A39" s="4" t="s">
        <v>134</v>
      </c>
      <c r="B39" s="14">
        <v>29</v>
      </c>
      <c r="C39" s="4"/>
      <c r="D39" s="8"/>
    </row>
    <row r="40" spans="1:4" ht="18" customHeight="1">
      <c r="A40" s="4" t="s">
        <v>135</v>
      </c>
      <c r="B40" s="14">
        <v>-684</v>
      </c>
      <c r="C40" s="4"/>
      <c r="D40" s="8"/>
    </row>
    <row r="41" spans="1:4" ht="18" customHeight="1">
      <c r="A41" s="4" t="s">
        <v>136</v>
      </c>
      <c r="B41" s="14">
        <v>4966</v>
      </c>
      <c r="C41" s="4">
        <v>5200</v>
      </c>
      <c r="D41" s="8">
        <f t="shared" si="2"/>
        <v>4.7120418848167533E-2</v>
      </c>
    </row>
    <row r="42" spans="1:4" ht="18" customHeight="1">
      <c r="A42" s="4" t="s">
        <v>97</v>
      </c>
      <c r="B42" s="14">
        <v>4</v>
      </c>
      <c r="C42" s="4"/>
      <c r="D42" s="8"/>
    </row>
    <row r="43" spans="1:4" ht="18" customHeight="1">
      <c r="A43" s="4" t="s">
        <v>98</v>
      </c>
      <c r="B43" s="14">
        <v>0</v>
      </c>
      <c r="C43" s="4"/>
      <c r="D43" s="8"/>
    </row>
    <row r="44" spans="1:4" ht="18" customHeight="1">
      <c r="A44" s="4" t="s">
        <v>137</v>
      </c>
      <c r="B44" s="14">
        <v>3879</v>
      </c>
      <c r="C44" s="4">
        <v>4000</v>
      </c>
      <c r="D44" s="8">
        <f t="shared" si="2"/>
        <v>3.119360659963899E-2</v>
      </c>
    </row>
    <row r="45" spans="1:4" ht="18" customHeight="1">
      <c r="A45" s="4" t="s">
        <v>138</v>
      </c>
      <c r="B45" s="14">
        <v>0</v>
      </c>
      <c r="C45" s="4"/>
      <c r="D45" s="8"/>
    </row>
    <row r="46" spans="1:4" ht="18" customHeight="1">
      <c r="A46" s="4" t="s">
        <v>139</v>
      </c>
      <c r="B46" s="14">
        <v>4673</v>
      </c>
      <c r="C46" s="4"/>
      <c r="D46" s="8"/>
    </row>
    <row r="47" spans="1:4" ht="18" customHeight="1">
      <c r="A47" s="4" t="s">
        <v>99</v>
      </c>
      <c r="B47" s="14">
        <v>0</v>
      </c>
      <c r="C47" s="4"/>
      <c r="D47" s="8"/>
    </row>
    <row r="48" spans="1:4" ht="18" customHeight="1">
      <c r="A48" s="4" t="s">
        <v>100</v>
      </c>
      <c r="B48" s="14">
        <v>976</v>
      </c>
      <c r="C48" s="4"/>
      <c r="D48" s="8"/>
    </row>
    <row r="49" spans="1:4" ht="18" customHeight="1">
      <c r="A49" s="4" t="s">
        <v>101</v>
      </c>
      <c r="B49" s="14">
        <v>19</v>
      </c>
      <c r="C49" s="4"/>
      <c r="D49" s="8"/>
    </row>
    <row r="50" spans="1:4" ht="18" customHeight="1">
      <c r="A50" s="4" t="s">
        <v>140</v>
      </c>
      <c r="B50" s="14">
        <v>844</v>
      </c>
      <c r="C50" s="4">
        <v>900</v>
      </c>
      <c r="D50" s="8">
        <f t="shared" si="2"/>
        <v>6.6350710900473953E-2</v>
      </c>
    </row>
    <row r="51" spans="1:4" ht="18" customHeight="1">
      <c r="A51" s="4" t="s">
        <v>141</v>
      </c>
      <c r="B51" s="14">
        <v>5361</v>
      </c>
      <c r="C51" s="4"/>
      <c r="D51" s="8"/>
    </row>
    <row r="52" spans="1:4" ht="18" customHeight="1">
      <c r="A52" s="11" t="s">
        <v>102</v>
      </c>
      <c r="B52" s="6">
        <f t="shared" ref="B52" si="3">SUM(B5,B13)</f>
        <v>1048242</v>
      </c>
      <c r="C52" s="6">
        <f>SUM(C5,C13)</f>
        <v>1121700</v>
      </c>
      <c r="D52" s="9">
        <f>C52/B52-1</f>
        <v>7.0077329471629701E-2</v>
      </c>
    </row>
  </sheetData>
  <mergeCells count="2">
    <mergeCell ref="A1:D1"/>
    <mergeCell ref="A3:D3"/>
  </mergeCells>
  <phoneticPr fontId="1" type="noConversion"/>
  <printOptions horizontalCentered="1"/>
  <pageMargins left="0.70866141732283472" right="0.70866141732283472" top="0.55118110236220474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17收</vt:lpstr>
      <vt:lpstr>17收（本级）</vt:lpstr>
      <vt:lpstr>17支</vt:lpstr>
      <vt:lpstr>17支（本级）</vt:lpstr>
      <vt:lpstr>17转移</vt:lpstr>
      <vt:lpstr>17基金</vt:lpstr>
      <vt:lpstr>17基金（本级）</vt:lpstr>
      <vt:lpstr>18收</vt:lpstr>
      <vt:lpstr>18收（本级）</vt:lpstr>
      <vt:lpstr>18支</vt:lpstr>
      <vt:lpstr>18支（本级）</vt:lpstr>
      <vt:lpstr>18支（基本）</vt:lpstr>
      <vt:lpstr>18转移</vt:lpstr>
      <vt:lpstr>18基金</vt:lpstr>
      <vt:lpstr>18基金（本级）</vt:lpstr>
      <vt:lpstr>18基金转移</vt:lpstr>
      <vt:lpstr>一般债券</vt:lpstr>
      <vt:lpstr>专项债券</vt:lpstr>
      <vt:lpstr>国资收</vt:lpstr>
      <vt:lpstr>国资支</vt:lpstr>
      <vt:lpstr>社保（汇）</vt:lpstr>
      <vt:lpstr>分项统计</vt:lpstr>
      <vt:lpstr>财政补助</vt:lpstr>
      <vt:lpstr>城乡居保</vt:lpstr>
      <vt:lpstr>被征地</vt:lpstr>
      <vt:lpstr>城镇居民养老</vt:lpstr>
      <vt:lpstr>新型农村</vt:lpstr>
      <vt:lpstr>机关事业养老</vt:lpstr>
      <vt:lpstr>事业养老</vt:lpstr>
      <vt:lpstr>城乡居民</vt:lpstr>
      <vt:lpstr>公补金</vt:lpstr>
      <vt:lpstr>机关子女</vt:lpstr>
      <vt:lpstr>就业</vt:lpstr>
      <vt:lpstr>其他养老</vt:lpstr>
      <vt:lpstr>其他医保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2019-03-08T03:15:51Z</cp:lastPrinted>
  <dcterms:created xsi:type="dcterms:W3CDTF">2017-02-17T07:07:14Z</dcterms:created>
  <dcterms:modified xsi:type="dcterms:W3CDTF">2019-03-08T03:26:11Z</dcterms:modified>
</cp:coreProperties>
</file>